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kadlec_rostislav\OneDrive - ksusk.cz\Plocha\Modernizace_mostu_ev.č. 219_7_Nové_Hamry\03_výkaz_výměr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51" sheetId="3" r:id="rId3"/>
    <sheet name="2 - SO201" sheetId="4" r:id="rId4"/>
    <sheet name="3 - SO202" sheetId="5" r:id="rId5"/>
  </sheets>
  <definedNames>
    <definedName name="_xlnm.Print_Area" localSheetId="0">Souhrn!$A$1:$G$27</definedName>
    <definedName name="_xlnm.Print_Titles" localSheetId="0">Souhrn!$17:$19</definedName>
    <definedName name="_xlnm.Print_Area" localSheetId="1">'0 - SO000'!$A$1:$M$78</definedName>
    <definedName name="_xlnm.Print_Titles" localSheetId="1">'0 - SO000'!$22:$24</definedName>
    <definedName name="_xlnm.Print_Area" localSheetId="2">'1 - SO151'!$A$1:$M$48</definedName>
    <definedName name="_xlnm.Print_Titles" localSheetId="2">'1 - SO151'!$22:$24</definedName>
    <definedName name="_xlnm.Print_Area" localSheetId="3">'2 - SO201'!$A$1:$M$530</definedName>
    <definedName name="_xlnm.Print_Titles" localSheetId="3">'2 - SO201'!$30:$32</definedName>
    <definedName name="_xlnm.Print_Area" localSheetId="4">'3 - SO202'!$A$1:$M$101</definedName>
    <definedName name="_xlnm.Print_Titles" localSheetId="4">'3 - SO202'!$24:$26</definedName>
  </definedNames>
  <calcPr/>
</workbook>
</file>

<file path=xl/calcChain.xml><?xml version="1.0" encoding="utf-8"?>
<calcChain xmlns="http://schemas.openxmlformats.org/spreadsheetml/2006/main">
  <c i="5" l="1" r="R79"/>
  <c r="Q79"/>
  <c r="J79"/>
  <c r="L79"/>
  <c r="R74"/>
  <c r="R84"/>
  <c r="Q74"/>
  <c r="Q84"/>
  <c r="J74"/>
  <c r="H85"/>
  <c r="R66"/>
  <c r="Q66"/>
  <c r="J66"/>
  <c r="L66"/>
  <c r="R61"/>
  <c r="Q61"/>
  <c r="J61"/>
  <c r="L61"/>
  <c r="R56"/>
  <c r="Q56"/>
  <c r="J56"/>
  <c r="L56"/>
  <c r="R51"/>
  <c r="R71"/>
  <c r="Q51"/>
  <c r="Q71"/>
  <c r="J51"/>
  <c r="H72"/>
  <c r="R43"/>
  <c r="Q43"/>
  <c r="J43"/>
  <c r="L43"/>
  <c r="R38"/>
  <c r="Q38"/>
  <c r="J38"/>
  <c r="L38"/>
  <c r="R33"/>
  <c r="Q33"/>
  <c r="J33"/>
  <c r="L33"/>
  <c r="R28"/>
  <c r="R48"/>
  <c r="Q28"/>
  <c r="Q48"/>
  <c r="L28"/>
  <c r="J28"/>
  <c r="H49"/>
  <c r="J10"/>
  <c r="S11"/>
  <c i="1" r="S23"/>
  <c i="5" r="K22"/>
  <c r="K21"/>
  <c r="K20"/>
  <c r="A13"/>
  <c r="Q11"/>
  <c r="S6"/>
  <c r="S5"/>
  <c i="4" r="R508"/>
  <c r="Q508"/>
  <c r="J508"/>
  <c r="L508"/>
  <c r="R503"/>
  <c r="Q503"/>
  <c r="J503"/>
  <c r="L503"/>
  <c r="R498"/>
  <c r="Q498"/>
  <c r="J498"/>
  <c r="L498"/>
  <c r="R493"/>
  <c r="Q493"/>
  <c r="J493"/>
  <c r="L493"/>
  <c r="R488"/>
  <c r="Q488"/>
  <c r="L488"/>
  <c r="J488"/>
  <c r="R483"/>
  <c r="Q483"/>
  <c r="J483"/>
  <c r="L483"/>
  <c r="R478"/>
  <c r="Q478"/>
  <c r="J478"/>
  <c r="L478"/>
  <c r="R473"/>
  <c r="Q473"/>
  <c r="L473"/>
  <c r="J473"/>
  <c r="R468"/>
  <c r="Q468"/>
  <c r="J468"/>
  <c r="L468"/>
  <c r="R463"/>
  <c r="Q463"/>
  <c r="J463"/>
  <c r="L463"/>
  <c r="R458"/>
  <c r="Q458"/>
  <c r="J458"/>
  <c r="L458"/>
  <c r="R453"/>
  <c r="Q453"/>
  <c r="L453"/>
  <c r="J453"/>
  <c r="R448"/>
  <c r="Q448"/>
  <c r="L448"/>
  <c r="J448"/>
  <c r="R443"/>
  <c r="Q443"/>
  <c r="J443"/>
  <c r="L443"/>
  <c r="R438"/>
  <c r="Q438"/>
  <c r="J438"/>
  <c r="L438"/>
  <c r="R433"/>
  <c r="Q433"/>
  <c r="J433"/>
  <c r="L433"/>
  <c r="R428"/>
  <c r="Q428"/>
  <c r="J428"/>
  <c r="L428"/>
  <c r="R423"/>
  <c r="R513"/>
  <c r="Q423"/>
  <c r="Q513"/>
  <c r="J423"/>
  <c r="H514"/>
  <c r="R415"/>
  <c r="Q415"/>
  <c r="J415"/>
  <c r="L415"/>
  <c r="R410"/>
  <c r="Q410"/>
  <c r="J410"/>
  <c r="L410"/>
  <c r="R405"/>
  <c r="Q405"/>
  <c r="J405"/>
  <c r="L405"/>
  <c r="R400"/>
  <c r="R420"/>
  <c r="Q400"/>
  <c r="Q420"/>
  <c r="J400"/>
  <c r="L420"/>
  <c r="L421"/>
  <c r="R392"/>
  <c r="Q392"/>
  <c r="J392"/>
  <c r="L392"/>
  <c r="R387"/>
  <c r="Q387"/>
  <c r="J387"/>
  <c r="L387"/>
  <c r="R382"/>
  <c r="Q382"/>
  <c r="J382"/>
  <c r="L382"/>
  <c r="R377"/>
  <c r="Q377"/>
  <c r="J377"/>
  <c r="L377"/>
  <c r="R372"/>
  <c r="R397"/>
  <c r="Q372"/>
  <c r="Q397"/>
  <c r="J372"/>
  <c r="L397"/>
  <c r="R364"/>
  <c r="Q364"/>
  <c r="L364"/>
  <c r="J364"/>
  <c r="R359"/>
  <c r="Q359"/>
  <c r="L359"/>
  <c r="J359"/>
  <c r="R354"/>
  <c r="Q354"/>
  <c r="J354"/>
  <c r="L354"/>
  <c r="R349"/>
  <c r="Q349"/>
  <c r="J349"/>
  <c r="L349"/>
  <c r="R344"/>
  <c r="Q344"/>
  <c r="J344"/>
  <c r="L344"/>
  <c r="R339"/>
  <c r="Q339"/>
  <c r="J339"/>
  <c r="L339"/>
  <c r="R334"/>
  <c r="Q334"/>
  <c r="J334"/>
  <c r="L334"/>
  <c r="R329"/>
  <c r="R369"/>
  <c r="Q329"/>
  <c r="Q369"/>
  <c r="J329"/>
  <c r="H370"/>
  <c r="R321"/>
  <c r="Q321"/>
  <c r="J321"/>
  <c r="L321"/>
  <c r="R316"/>
  <c r="Q316"/>
  <c r="J316"/>
  <c r="L316"/>
  <c r="R311"/>
  <c r="Q311"/>
  <c r="J311"/>
  <c r="L311"/>
  <c r="R306"/>
  <c r="Q306"/>
  <c r="J306"/>
  <c r="L306"/>
  <c r="R301"/>
  <c r="Q301"/>
  <c r="J301"/>
  <c r="L301"/>
  <c r="R296"/>
  <c r="Q296"/>
  <c r="J296"/>
  <c r="L296"/>
  <c r="R291"/>
  <c r="Q291"/>
  <c r="J291"/>
  <c r="L291"/>
  <c r="R286"/>
  <c r="R326"/>
  <c r="Q286"/>
  <c r="Q326"/>
  <c r="J286"/>
  <c r="L286"/>
  <c r="R278"/>
  <c r="Q278"/>
  <c r="J278"/>
  <c r="L278"/>
  <c r="R273"/>
  <c r="Q273"/>
  <c r="J273"/>
  <c r="L273"/>
  <c r="R268"/>
  <c r="Q268"/>
  <c r="J268"/>
  <c r="L268"/>
  <c r="R263"/>
  <c r="Q263"/>
  <c r="J263"/>
  <c r="L263"/>
  <c r="R258"/>
  <c r="Q258"/>
  <c r="J258"/>
  <c r="L258"/>
  <c r="R253"/>
  <c r="R283"/>
  <c r="Q253"/>
  <c r="Q283"/>
  <c r="J253"/>
  <c r="H283"/>
  <c r="R245"/>
  <c r="Q245"/>
  <c r="J245"/>
  <c r="L245"/>
  <c r="R240"/>
  <c r="Q240"/>
  <c r="J240"/>
  <c r="L240"/>
  <c r="R235"/>
  <c r="Q235"/>
  <c r="J235"/>
  <c r="L235"/>
  <c r="R230"/>
  <c r="Q230"/>
  <c r="J230"/>
  <c r="L230"/>
  <c r="R225"/>
  <c r="Q225"/>
  <c r="J225"/>
  <c r="L225"/>
  <c r="R220"/>
  <c r="Q220"/>
  <c r="J220"/>
  <c r="L220"/>
  <c r="R215"/>
  <c r="Q215"/>
  <c r="L215"/>
  <c r="J215"/>
  <c r="R210"/>
  <c r="Q210"/>
  <c r="J210"/>
  <c r="L210"/>
  <c r="R205"/>
  <c r="Q205"/>
  <c r="J205"/>
  <c r="L205"/>
  <c r="R200"/>
  <c r="Q200"/>
  <c r="J200"/>
  <c r="L200"/>
  <c r="R195"/>
  <c r="R250"/>
  <c r="Q195"/>
  <c r="Q250"/>
  <c r="J195"/>
  <c r="L250"/>
  <c r="L251"/>
  <c r="R187"/>
  <c r="Q187"/>
  <c r="J187"/>
  <c r="L187"/>
  <c r="R182"/>
  <c r="Q182"/>
  <c r="J182"/>
  <c r="L182"/>
  <c r="R177"/>
  <c r="Q177"/>
  <c r="J177"/>
  <c r="L177"/>
  <c r="R172"/>
  <c r="Q172"/>
  <c r="J172"/>
  <c r="L172"/>
  <c r="R167"/>
  <c r="Q167"/>
  <c r="J167"/>
  <c r="L167"/>
  <c r="R162"/>
  <c r="Q162"/>
  <c r="J162"/>
  <c r="L162"/>
  <c r="R157"/>
  <c r="Q157"/>
  <c r="J157"/>
  <c r="L157"/>
  <c r="R152"/>
  <c r="Q152"/>
  <c r="J152"/>
  <c r="L152"/>
  <c r="R147"/>
  <c r="Q147"/>
  <c r="J147"/>
  <c r="L147"/>
  <c r="R142"/>
  <c r="Q142"/>
  <c r="J142"/>
  <c r="L142"/>
  <c r="R137"/>
  <c r="Q137"/>
  <c r="J137"/>
  <c r="L137"/>
  <c r="R132"/>
  <c r="Q132"/>
  <c r="J132"/>
  <c r="L132"/>
  <c r="R127"/>
  <c r="Q127"/>
  <c r="J127"/>
  <c r="L127"/>
  <c r="R122"/>
  <c r="Q122"/>
  <c r="J122"/>
  <c r="L122"/>
  <c r="R117"/>
  <c r="Q117"/>
  <c r="J117"/>
  <c r="L117"/>
  <c r="R112"/>
  <c r="Q112"/>
  <c r="J112"/>
  <c r="L112"/>
  <c r="R107"/>
  <c r="Q107"/>
  <c r="J107"/>
  <c r="K21"/>
  <c r="R102"/>
  <c r="Q102"/>
  <c r="J102"/>
  <c r="L102"/>
  <c r="R97"/>
  <c r="Q97"/>
  <c r="J97"/>
  <c r="L97"/>
  <c r="R92"/>
  <c r="Q92"/>
  <c r="J92"/>
  <c r="L92"/>
  <c r="R87"/>
  <c r="R192"/>
  <c r="Q87"/>
  <c r="Q192"/>
  <c r="J87"/>
  <c r="L192"/>
  <c r="L193"/>
  <c r="R79"/>
  <c r="Q79"/>
  <c r="J79"/>
  <c r="L79"/>
  <c r="R74"/>
  <c r="Q74"/>
  <c r="J74"/>
  <c r="L74"/>
  <c r="R69"/>
  <c r="Q69"/>
  <c r="J69"/>
  <c r="L69"/>
  <c r="R64"/>
  <c r="Q64"/>
  <c r="J64"/>
  <c r="L64"/>
  <c r="R59"/>
  <c r="Q59"/>
  <c r="J59"/>
  <c r="L59"/>
  <c r="R54"/>
  <c r="Q54"/>
  <c r="J54"/>
  <c r="L54"/>
  <c r="R49"/>
  <c r="Q49"/>
  <c r="J49"/>
  <c r="L49"/>
  <c r="R44"/>
  <c r="Q44"/>
  <c r="J44"/>
  <c r="L44"/>
  <c r="R39"/>
  <c r="Q39"/>
  <c r="J39"/>
  <c r="L39"/>
  <c r="R34"/>
  <c r="R84"/>
  <c r="Q34"/>
  <c r="Q84"/>
  <c r="J34"/>
  <c r="L84"/>
  <c r="L85"/>
  <c r="K28"/>
  <c r="K27"/>
  <c r="K26"/>
  <c r="K25"/>
  <c r="K24"/>
  <c r="K23"/>
  <c r="K22"/>
  <c r="A13"/>
  <c r="S6"/>
  <c r="S5"/>
  <c i="3" r="R26"/>
  <c r="R31"/>
  <c r="Q26"/>
  <c r="Q31"/>
  <c r="J26"/>
  <c r="H31"/>
  <c r="J11"/>
  <c i="1" r="F21"/>
  <c i="3" r="A13"/>
  <c r="S6"/>
  <c r="S5"/>
  <c i="2"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61"/>
  <c r="Q26"/>
  <c r="Q61"/>
  <c r="J26"/>
  <c r="H62"/>
  <c r="J10"/>
  <c r="A13"/>
  <c r="S6"/>
  <c r="S5"/>
  <c i="1" r="S6"/>
  <c r="S5"/>
  <c i="4" l="1" r="L253"/>
  <c r="L329"/>
  <c r="H398"/>
  <c i="3" r="L26"/>
  <c r="H32"/>
  <c r="J10"/>
  <c i="1" r="D21"/>
  <c i="4" r="L20"/>
  <c r="L26"/>
  <c r="L283"/>
  <c r="L284"/>
  <c r="L326"/>
  <c r="L398"/>
  <c i="1" r="D20"/>
  <c i="2" r="L61"/>
  <c r="L20"/>
  <c i="3" r="S7"/>
  <c i="4" r="L27"/>
  <c r="H85"/>
  <c r="H193"/>
  <c r="H251"/>
  <c r="H284"/>
  <c r="H327"/>
  <c r="L369"/>
  <c r="L370"/>
  <c r="H250"/>
  <c r="H397"/>
  <c r="J397"/>
  <c r="J398"/>
  <c r="L400"/>
  <c r="H421"/>
  <c i="1" r="D23"/>
  <c i="4" r="K20"/>
  <c r="Q11"/>
  <c r="H84"/>
  <c r="J84"/>
  <c r="J250"/>
  <c r="J251"/>
  <c r="H326"/>
  <c r="L34"/>
  <c r="L87"/>
  <c r="L107"/>
  <c r="H192"/>
  <c r="J192"/>
  <c r="J193"/>
  <c r="L195"/>
  <c i="2" r="K20"/>
  <c r="Q11"/>
  <c r="S11"/>
  <c i="1" r="S20"/>
  <c i="3" r="K20"/>
  <c r="Q11"/>
  <c r="L31"/>
  <c r="L32"/>
  <c i="4" r="L21"/>
  <c r="L372"/>
  <c r="L423"/>
  <c i="5" r="L48"/>
  <c r="L74"/>
  <c r="H84"/>
  <c i="4" r="L22"/>
  <c r="H369"/>
  <c r="H513"/>
  <c r="L513"/>
  <c r="L514"/>
  <c i="5" r="L71"/>
  <c i="2" r="L26"/>
  <c r="H61"/>
  <c r="S7"/>
  <c i="4" r="H420"/>
  <c r="J420"/>
  <c r="J421"/>
  <c i="5" r="H48"/>
  <c r="S7"/>
  <c r="L51"/>
  <c r="H71"/>
  <c r="L84"/>
  <c r="L85"/>
  <c l="1" r="J71"/>
  <c r="J72"/>
  <c r="J48"/>
  <c i="4" r="J11"/>
  <c i="1" r="F22"/>
  <c i="4" r="J326"/>
  <c r="J327"/>
  <c r="J10"/>
  <c i="1" r="D22"/>
  <c r="F11"/>
  <c i="4" r="S397"/>
  <c r="S26"/>
  <c r="S420"/>
  <c r="S27"/>
  <c r="S192"/>
  <c r="S21"/>
  <c r="S250"/>
  <c r="S22"/>
  <c r="S84"/>
  <c r="S20"/>
  <c r="L327"/>
  <c i="3" r="J31"/>
  <c r="R11"/>
  <c i="4" r="L28"/>
  <c i="3" r="S11"/>
  <c i="1" r="S21"/>
  <c i="3" r="L20"/>
  <c i="4" r="L23"/>
  <c r="L24"/>
  <c r="J513"/>
  <c r="J514"/>
  <c i="5" r="J11"/>
  <c i="1" r="F23"/>
  <c i="2" r="J11"/>
  <c i="1" r="F20"/>
  <c i="2" r="J61"/>
  <c r="J62"/>
  <c i="4" r="L25"/>
  <c r="J85"/>
  <c r="J283"/>
  <c r="J284"/>
  <c i="2" r="L62"/>
  <c i="4" r="J369"/>
  <c r="J370"/>
  <c i="5" r="L49"/>
  <c r="L72"/>
  <c r="J84"/>
  <c r="J85"/>
  <c i="4" r="S7"/>
  <c i="1" r="S7"/>
  <c r="F13"/>
  <c i="5" r="L20"/>
  <c r="L21"/>
  <c r="L22"/>
  <c l="1" r="R11"/>
  <c i="4" r="R11"/>
  <c r="S369"/>
  <c r="S25"/>
  <c i="5" r="S84"/>
  <c r="S22"/>
  <c r="S71"/>
  <c r="S21"/>
  <c i="3" r="S31"/>
  <c r="S20"/>
  <c i="4" r="S513"/>
  <c r="S28"/>
  <c r="S326"/>
  <c r="S24"/>
  <c i="2" r="R11"/>
  <c r="S61"/>
  <c r="S20"/>
  <c i="3" r="J32"/>
  <c i="5" r="S48"/>
  <c r="S20"/>
  <c i="4" r="S283"/>
  <c r="S23"/>
  <c r="S11"/>
  <c i="1" r="S22"/>
  <c i="5" r="J49"/>
</calcChain>
</file>

<file path=xl/sharedStrings.xml><?xml version="1.0" encoding="utf-8"?>
<sst xmlns="http://schemas.openxmlformats.org/spreadsheetml/2006/main">
  <si>
    <t>SOUHRNNÝ LIST STAVBY</t>
  </si>
  <si>
    <t>STAVBA</t>
  </si>
  <si>
    <t>TÚ_M_022 - Modernizace mostu ev. č. 219 4 - 7 Nové Hamry</t>
  </si>
  <si>
    <t>14.10.2025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</si>
  <si>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</si>
  <si>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</si>
  <si>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</si>
  <si>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</si>
  <si>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</si>
  <si>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</si>
  <si>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</si>
  <si>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</si>
  <si>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</si>
  <si>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</si>
  <si>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</si>
  <si>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</si>
  <si>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</si>
  <si>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</si>
  <si>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</si>
  <si>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</si>
  <si>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</si>
  <si>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SO151</t>
  </si>
  <si>
    <t>DOPRAVNĚ INŽENÝRSKÁ OPATŘENÍ</t>
  </si>
  <si>
    <t>SO201</t>
  </si>
  <si>
    <t>MODERNIZACE MOSTU EV.Č. 219 4 - 7 NOVÉ HAMRY</t>
  </si>
  <si>
    <t>SO202</t>
  </si>
  <si>
    <t>PROVIZORNÍ LÁVKA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</si>
  <si>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</si>
  <si>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</si>
  <si>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</si>
  <si>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</si>
  <si>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</si>
  <si>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</si>
  <si>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</si>
  <si>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</si>
  <si>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</si>
  <si>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</si>
  <si>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</si>
  <si>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</si>
  <si>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</si>
  <si>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</si>
  <si>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</si>
  <si>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</si>
  <si>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</si>
  <si>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</si>
  <si>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02910</t>
  </si>
  <si>
    <t>OSTATNÍ POŽADAVKY - ZEMĚMĚŘICKÁ MĚŘENÍ VE VÝSTAVBĚ</t>
  </si>
  <si>
    <t>KPL</t>
  </si>
  <si>
    <t>doplňující popis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</si>
  <si>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</si>
  <si>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výměra</t>
  </si>
  <si>
    <t>1 = 1,000 =&gt; A</t>
  </si>
  <si>
    <t>technická specifikace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</si>
  <si>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</si>
  <si>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cenová soustava</t>
  </si>
  <si>
    <t>OTSKP 2025</t>
  </si>
  <si>
    <t>02911</t>
  </si>
  <si>
    <t>OSTATNÍ POŽADAVKY - ZEMĚMĚŘICKÉ ZAMĚŘENÍ</t>
  </si>
  <si>
    <t>SMĚROVÉ A VÝŠKOVÉ VYTYČENÍ STAVBY, VČETNĚ VYTYČENÍ INŽENÝRSKÝCH SÍTÍ_x000d_
- veškeré geodetické práce před výstavbou a během výstavby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</si>
  <si>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</si>
  <si>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</si>
  <si>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</si>
  <si>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</si>
  <si>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zahrnuje veškeré náklady spojené s objednatelem požadovanými pracemi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</si>
  <si>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</si>
  <si>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</si>
  <si>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formáty)_x000d_
- včetně stanovení aktuálních hodnot zatížitelnosti výpočtem</t>
  </si>
  <si>
    <t>02945</t>
  </si>
  <si>
    <t>OSTAT POŽADAVKY - GEOMETRICKÝ PLÁN</t>
  </si>
  <si>
    <t>podklady pro majetkoprávní vypořádání _x000d_
- geodetické zaměření skutečného provedení stavby vložené na podkladu katastrální mapy, v případě zásahu do cizích pozemků _x000d_
- geometrický plán potvrzený katastrálním úřadem (zajištění geometrických plánů skutečného provedení objektů a inženýrských sítí a geometrických plánů věcných břemen v požadovaném formátu s hranicemi pozemků jako podklad pro vklad do katastrální mapy pro evidenci změn na katastrálním úřadu. Tato dokumentace bude potvrzena příslušným katastrálním úřadem a předána v 6 ti vyhotovení)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</si>
  <si>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</si>
  <si>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</si>
  <si>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</si>
  <si>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Podrobný IG průzkum v době provádění zemních prací _x000d_
- odebrání vzorků zemin_x000d_
- laboratorní rozbor vzorků zemin_x000d_
- zjištění přesných informací o skladbě a druhu hornin _x000d_
- závěrečná zpráva_x000d_
- zatřídění vybouraných materiálů a zeminy včetně posouzení jejich vhodnosti pro další použití na stavbě_x000d_
- geotechnický dozor _x000d_
- přejímka základové spáry _x000d_
- položka bude čerpána se souhlasem TDS</t>
  </si>
  <si>
    <t>zahrnuje veškeré náklady spojené s objednatelem požadovaným dozorem</t>
  </si>
  <si>
    <t>02990</t>
  </si>
  <si>
    <t>OSTATNÍ POŽADAVKY - INFORMAČNÍ TABULE</t>
  </si>
  <si>
    <t>KUS</t>
  </si>
  <si>
    <t>- Identifikační tabule stavby se základními údaji o stavbě_x000d_
- dle podmínek uvedených v zadávací dokumentaci, min. rozměr 2x1 m</t>
  </si>
  <si>
    <t>1ks = 1,000 =&gt; 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</si>
  <si>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</si>
  <si>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</si>
  <si>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</si>
  <si>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</si>
  <si>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</si>
  <si>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</si>
  <si>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</si>
  <si>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SO151 - DOPRAVNĚ INŽENÝRSKÁ OPATŘENÍ</t>
  </si>
  <si>
    <t>02720</t>
  </si>
  <si>
    <t>POMOC PRÁCE ZŘÍZ NEBO ZAJIŠŤ REGULACI A OCHRANU DOPRAVY</t>
  </si>
  <si>
    <t xml:space="preserve">KOMPLETNÍ DOPRAVNĚ INŽENÝRSKÁ OPATŘENÍ PO DOBU VÝSTAVBY, DLE PROJEKTOVÉ DOKUMENTACE, SCHVÁLENÉHO PLÁNU ZOV A VYJÁDŘENÍ POLICIE ČR. VČETNĚ PŘECHODNÉHO SVISLÉHO I VODOROVNÉHO DOPRAVNÍHO ZNAČENÍ, DOPRAVNÍCH ZAŘÍZENÍ, ZÁBRAN A OPLOCENÍ A POD (DODÁVKA, MONTÁŽ, PRONÁJEM, KONTROLA, ÚDRŽBA, PŘEMÍSŤOVÁNÍ, PŘEDZNAČOVÁNÍ, DEMONTÁŽ)  _x000d_
VČETNĚ NEZBYTNÉ INŽENÝRSKÉ ČINNOSTI K ZAJIŠTĚNÍ POTŘEBNÝCH POVOLENÍ, VČETNĚ SPRÁVNÍCH POPLATKŮ  _x000d_
_x000d_
SOUČÁSTÍ FAKTURACE BUDE PODROBNÝ ROZPIS POUŽITÝCH ZNAČEK A ZAŘÍZENÍ V RÁMCI TÉTO POLOŽKY</t>
  </si>
  <si>
    <t>zahrnuje veškeré náklady spojené s objednatelem požadovanými zařízeními</t>
  </si>
  <si>
    <t>SO201 - MODERNIZACE MOSTU EV.Č. 219 4 - 7 NOVÉ HAMRY</t>
  </si>
  <si>
    <t>Zemní práce</t>
  </si>
  <si>
    <t>Základy</t>
  </si>
  <si>
    <t>Svislé konstrukce</t>
  </si>
  <si>
    <t>Vodorovné konstrukce</t>
  </si>
  <si>
    <t>Komunikace</t>
  </si>
  <si>
    <t>Přidružená stavební výroba</t>
  </si>
  <si>
    <t>Potrubí</t>
  </si>
  <si>
    <t>Ostatní konstrukce a práce</t>
  </si>
  <si>
    <t>014102</t>
  </si>
  <si>
    <t>a</t>
  </si>
  <si>
    <t>POPLATKY ZA SKLÁDKU</t>
  </si>
  <si>
    <t>t</t>
  </si>
  <si>
    <t>- výkopek - zemina</t>
  </si>
  <si>
    <t>z pol. č. 12960: 20,0m3*1,8t/m3 = 36,000 =&gt; A t_x000d_
z pol. č. 13173: 495,515m3*1,8t/m3 = 891,927 =&gt; B t_x000d_
Celkem: A+B = 927,927 =&gt; C t</t>
  </si>
  <si>
    <t>zahrnuje veškeré poplatky provozovateli skládky související s uložením odpadu na skládce.</t>
  </si>
  <si>
    <t>b</t>
  </si>
  <si>
    <t>- stávající podkladní betonové vrstvy</t>
  </si>
  <si>
    <t>z pol. č. 11335: 61,495m3*2,4t/m3 = 147,588 =&gt; A t</t>
  </si>
  <si>
    <t>c</t>
  </si>
  <si>
    <t>- prostý beton</t>
  </si>
  <si>
    <t>z pol. č. 96615: 247,1m3*2,4t/m3 = 593,040 =&gt; A t</t>
  </si>
  <si>
    <t>d</t>
  </si>
  <si>
    <t>- železobeton</t>
  </si>
  <si>
    <t>z pol. č. 96616: 52,53m3*2,5t/m3 = 131,325 =&gt; A t</t>
  </si>
  <si>
    <t>e</t>
  </si>
  <si>
    <t>- kámen</t>
  </si>
  <si>
    <t xml:space="preserve">z položky 11317:  11,5*2,3 = 26,450 =&gt; A</t>
  </si>
  <si>
    <t>Položka zahrnuje:
- veškeré poplatky provozovateli skládky související s uložením odpadu na skládce.
Položka nezahrnuje:
- x</t>
  </si>
  <si>
    <t>014132</t>
  </si>
  <si>
    <t>POPLATKY ZA SKLÁDKU TYP S-NO (NEBEZPEČNÝ ODPAD)</t>
  </si>
  <si>
    <t>- asfalt (ZAS - T4)</t>
  </si>
  <si>
    <t>z pol. č. 11313: 23,56m3*2,2t/m3 = 51,832 =&gt; A t</t>
  </si>
  <si>
    <t>- izolace</t>
  </si>
  <si>
    <t>z pol. č. 97817: 98,0m2*0,0043t/m3 = 0,421 =&gt; A t</t>
  </si>
  <si>
    <t>014211</t>
  </si>
  <si>
    <t>POPLATKY ZA ZEMNÍK - ORNICE</t>
  </si>
  <si>
    <t>M3</t>
  </si>
  <si>
    <t>- poplatek za zemník - ornice do položky 18220</t>
  </si>
  <si>
    <t>z pol. č. 12573: 1,2753 = 1,275 =&gt; A</t>
  </si>
  <si>
    <t>zahrnuje veškeré poplatky majiteli zemníku související s nákupem zeminy (nikoliv s otvírkou zemníku)</t>
  </si>
  <si>
    <t>029412</t>
  </si>
  <si>
    <t>OSTATNÍ POŽADAVKY - VYPRACOVÁNÍ MOSTNÍHO LISTU</t>
  </si>
  <si>
    <t>- mostní list</t>
  </si>
  <si>
    <t>02953</t>
  </si>
  <si>
    <t>OSTATNÍ POŽADAVKY - HLAVNÍ MOSTNÍ PROHLÍDKA</t>
  </si>
  <si>
    <t>PROVEDENÍ 1. HMP_x000d_
- včetně zanesení do systému BMS</t>
  </si>
  <si>
    <t>položka zahrnuje :
- úkony dle ČSN 73 6221
- provedení hlavní mostní prohlídky oprávněnou fyzickou nebo právnickou osobou
- vyhotovení záznamu (protokolu), který jednoznačně definuje stav mostu</t>
  </si>
  <si>
    <t>1 - Zemní práce</t>
  </si>
  <si>
    <t>11201</t>
  </si>
  <si>
    <t>KÁCENÍ STROMŮ D KMENE DO 0,5M S ODSTRANĚNÍM PAŘEZŮ</t>
  </si>
  <si>
    <t>- kácení vzrostlých stromů, včetně odstranění pařezů _x000d_
- včetně naložení a odvozu dřevní hmoty_x000d_
- dřevní hmota bude odkoupena zhotovitelem stavby na základě kupní smlouvy nebo předána vlastníkovi pozemku</t>
  </si>
  <si>
    <t>21ks = 21,000 =&gt; A ks</t>
  </si>
  <si>
    <t>Kácení stromů se měří v [ks] poražených stromů (průměr stromů se měří ve výšce 1,3m nad
terénem) a zahrnuje zejména:
- poražení stromu a osekání větví
- spálení větví na hromadách nebo štěpkování
- dopravu a uložení kmenů, případné další práce s nimi dle pokynů zadávací dokumentace 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</si>
  <si>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</si>
  <si>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</si>
  <si>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4ks = 4,000 =&gt; A ks</t>
  </si>
  <si>
    <t>11313</t>
  </si>
  <si>
    <t>ODSTRANĚNÍ KRYTU ZPEVNĚNÝCH PLOCH S ASFALTOVÝM POJIVEM</t>
  </si>
  <si>
    <t>- odstranění krytu asfaltové vozovky _x000d_
- včetně naložení, odvozu a uložení na skládku nebezpečného odpadu (PAU ZAS-T4)_x000d_
- poplatek za uložení na skládce viz položka 014132.a</t>
  </si>
  <si>
    <t>odměřeno digitálně ze situace_x000d_
vozovka na předpolích: (113,2m2+122,4m2)*0,1m = 23,560 =&gt; A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</si>
  <si>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</si>
  <si>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11317</t>
  </si>
  <si>
    <t>ODSTRAN KRYTU ZPEVNĚNÝCH PLOCH Z DLAŽEB KOSTEK</t>
  </si>
  <si>
    <t>- žulové kostky _x000d_
- včetně naložení, odvozu a uložení na skládku _x000d_
- poplatek za uložení na skládce viz položka 014102.e</t>
  </si>
  <si>
    <t>odměřeno digitálně ze situace_x000d_
vozovka na mostě - žulové kostky: 115,0m2*0,1m = 11,500 =&gt; A m3</t>
  </si>
  <si>
    <t>11335</t>
  </si>
  <si>
    <t>ODSTRANĚNÍ PODKLADU ZPEVNĚNÝCH PLOCH Z BETONU</t>
  </si>
  <si>
    <t>PODKLADNÍ VOZOVKOVÉ VRSTVY_x000d_
- včetně naložení, odvozu a uložení na skládku _x000d_
- poplatek za uložení na skládce viz položka 014102.b</t>
  </si>
  <si>
    <t>odměřeno digitálně ze situace_x000d_
vozovka na mostě - pod žulovými kostkami: 115,0m2*0,125m = 14,375 =&gt; A m3_x000d_
vozovka na předpolích: (113,2m2+122,4m2)*0,2m = 47,120 =&gt; B m3_x000d_
Celkem: A+B = 61,495 =&gt; C m3</t>
  </si>
  <si>
    <t>113763</t>
  </si>
  <si>
    <t>FRÉZOVÁNÍ DRÁŽKY PRŮŘEZU DO 300MM2 V ASFALTOVÉ VOZOVCE</t>
  </si>
  <si>
    <t>M</t>
  </si>
  <si>
    <t>- včetně likvidace vzniklého odpadu</t>
  </si>
  <si>
    <t>podél obrubníků: 4*3,0m = 12,000 =&gt; A m</t>
  </si>
  <si>
    <t>Položka zahrnuje veškerou manipulaci s vybouranou sutí a s vybouranými hmotami vč. uložení na skládku.</t>
  </si>
  <si>
    <t>113767</t>
  </si>
  <si>
    <t>FRÉZOVÁNÍ DRÁŽKY PRŮŘEZU DO 1000MM2 V ASFALTOVÉ VOZOVCE</t>
  </si>
  <si>
    <t>pro zálivky řezané spáry ve vozovce na mostě: 2*7,5m = 15,000 =&gt; A m_x000d_
pro zálivky podél říms_x000d_
vpravo: 21,6m+7,6m = 29,200 =&gt; B m_x000d_
vlevo: 21,6m+5,05m = 26,650 =&gt; C m_x000d_
Celkem: A+B+C = 70,850 =&gt; D m</t>
  </si>
  <si>
    <t>11512</t>
  </si>
  <si>
    <t>ČERPÁNÍ VODY DO 1000 L/MIN</t>
  </si>
  <si>
    <t>HOD</t>
  </si>
  <si>
    <t>- čerpání vody _x000d_
- položka bude čerpána dle skutečnosti</t>
  </si>
  <si>
    <t>předpoklad 21 dní: 21dní*24hod = 504,000 =&gt; A hod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</si>
  <si>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</si>
  <si>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</si>
  <si>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</si>
  <si>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- provizorní převedení vody potrubím HDPE DN 1000 mm</t>
  </si>
  <si>
    <t>31,0m = 31,000 =&gt; A m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</si>
  <si>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</si>
  <si>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</si>
  <si>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</si>
  <si>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- sejmutí ornice v tl. 150 mm_x000d_
- včetně naložení a odvozu na meziskládku pro zpětné použití - ornice do položky 18220</t>
  </si>
  <si>
    <t>vlevo: (31,0m2+10,0m2)*0,15m = 6,150 =&gt; A m3_x000d_
vpravo: (10,0m2+21,5m2)*0,15m = 4,725 =&gt; B m3_x000d_
Celkem: A+B = 10,875 =&gt; C m3</t>
  </si>
  <si>
    <t>položka zahrnuje sejmutí ornice bez ohledu na tloušťku vrstvy a její vodorovnou dopravu
nezahrnuje uložení na trvalou skládku</t>
  </si>
  <si>
    <t>12573</t>
  </si>
  <si>
    <t>VYKOPÁVKY ZE ZEMNÍKŮ A SKLÁDEK TŘ. I</t>
  </si>
  <si>
    <t>- chybějící ornice do položky 18220, poplatek za zemní v položce 014211</t>
  </si>
  <si>
    <t>natěžení a dovoz chybějící ornice_x000d_
pro pol. č.18220: 12,15m3 = 12,150 =&gt; A m3_x000d_
odpočet z pol. 12110: -10,875m3 = -10,875 =&gt; B m3_x000d_
Celkem: A+B = 1,275 =&gt; C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</si>
  <si>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</si>
  <si>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12960</t>
  </si>
  <si>
    <t>ČIŠTĚNÍ VODOTEČÍ A MELIORAČ KANÁLŮ OD NÁNOSŮ</t>
  </si>
  <si>
    <t>- čištění koryta vodního toku _x000d_
- včetně naložení, odvozu a uložení na skládku _x000d_
- poplatek za uložení na skládce viz položka 014102.a</t>
  </si>
  <si>
    <t>pročištění koryta - odhad: 200,0m2*0,1m = 20,000 =&gt; A m3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</si>
  <si>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</si>
  <si>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</si>
  <si>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</si>
  <si>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- včetně naložení, odvozu a uložení na skládku _x000d_
- poplatek za uložení na skládce viz položka 014102.a</t>
  </si>
  <si>
    <t>digitálně odměřeno z výkresu_x000d_
výkopu opěry O1: 16,5m2*(9,5m+16,7m)/2 = 216,150 =&gt; A m3_x000d_
výkopu opěry O2: 16,5m2*(9,5m+16,7m)/2 = 216,150 =&gt; B m3_x000d_
výkop pro zeď 1: (15,8m2+48,5m2)/2*1,3m = 41,795 =&gt; C m3_x000d_
výkop pro zeď 2: (7,7m2+28,0m2)/2*1,2m = 21,420 =&gt; D m3_x000d_
Celkem: A+B+C+D = 495,515 =&gt; E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</si>
  <si>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</si>
  <si>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</si>
  <si>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</si>
  <si>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- uložení výkopku na trvalou skládku</t>
  </si>
  <si>
    <t>zemina na skládku_x000d_
z pol. č. 13173: 495,515m3 = 495,515 =&gt; A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</si>
  <si>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</si>
  <si>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</si>
  <si>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</si>
  <si>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- nenamrzavá zemina velmi vhodná do násypu, hutněná po vrstvách v tl. max. 300 mm _x000d_
- včetně dodání a dovozu vhodného materiálu</t>
  </si>
  <si>
    <t>digitálně odměřeno z výkresu_x000d_
zásyp základu v rubu nad drenáží_x000d_
u opěry O1: 6,0m2*6,5m = 39,000 =&gt; A m3_x000d_
u opěry O2: 5,3m2*6,5m = 34,450 =&gt; B m3_x000d_
u zdi 1: 5,0m2*9,0m = 45,000 =&gt; C m3_x000d_
u zdi 2: 5,0m2*7,0m = 35,000 =&gt; D m3_x000d_
Celkem: A+B+C+D = 153,450 =&gt; E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</si>
  <si>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</si>
  <si>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</si>
  <si>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</si>
  <si>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digitálně odměřeno z výkresu_x000d_
zásyp základu v líci a v rubu pod drenáží_x000d_
u opěry O1: (1,5m2+7,0m2)*6,5m = 55,250 =&gt; A m3_x000d_
u opěry O2: (1,5m2+7,0m2)*6,5m = 55,250 =&gt; B m3_x000d_
dosypání svahového kuželu_x000d_
na vtoku u opěry O1: _x000d_
(1/3*(3,14*8,0m*3,0m*3,3m))/4 = 20,724 =&gt; C m3_x000d_
na výtoku u opěry O1: _x000d_
(1/3*(3,14*8,5m*3,5m*3,3m))/4 = 25,689 =&gt; D m3_x000d_
na vtoku u opěry O2: _x000d_
(1/3*(3,14*9,3m*3,7m*3,3m))/4 = 29,713 =&gt; E m3_x000d_
na výtoku u opěry O2: _x000d_
(1/3*(3,14*4,5m*4,5m*3,3m))/4 = 17,486 =&gt; F m3_x000d_
Celkem: A+B+C+D+E+F = 204,112 =&gt; G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</si>
  <si>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</si>
  <si>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- ŠP, FR. 0-16 MM_x000d_
- včetně dodání a dovozu vhodného materiálu</t>
  </si>
  <si>
    <t>ochranný obsyp u těsnící fólie tl. 2 x 150 mm_x000d_
za rubem opěry O1: 2vrstvy*0,15m*4,8m*6,5m = 9,360 =&gt; A m3_x000d_
za rubem opěry O2: 2vrstvy*0,15m*4,8m*6,5m = 9,360 =&gt; B m3_x000d_
za rubem zdi 1: 2vrstvy*0,15m*3,0m*6,3m = 5,670 =&gt; C m3_x000d_
za rubem zdi 2: 2vrstvy*0,15m*3,0m*7,4m = 6,660 =&gt; D m3_x000d_
Celkem: A+B+C+D = 31,050 =&gt; E m3</t>
  </si>
  <si>
    <t>- ŠP, FR. 8-32 MM_x000d_
- včetně dodání a dovozu vhodného materiálu</t>
  </si>
  <si>
    <t>ochranný obsyp tl. 600 mm_x000d_
za rubem opěry O1 a křídel: 0,6m*0,75m*(7,5m+4,4m+5,0m) = 7,605 =&gt; A m3_x000d_
za rubem opěry O2 a křídel: 0,6m*0,65m*(7,5m+5,0m+4,4m) = 6,591 =&gt; B m3_x000d_
ochranný obsyp tl. 300 mm_x000d_
za rubem zdi 1: 0,3m*1,8m*7,6m = 4,104 =&gt; C m3_x000d_
za rubem zdi 2: 0,3m*1,8m*5,0m = 2,700 =&gt; D m3_x000d_
Celkem: A+B+C+D = 21,000 =&gt; E m3</t>
  </si>
  <si>
    <t>17780</t>
  </si>
  <si>
    <t>ZEMNÍ HRÁZKY Z NAKUPOVANÝCH MATERIÁLŮ</t>
  </si>
  <si>
    <t>- zřízení zemních hrázek pro provizorní převedení vody v korytě, včetně dopravy, dodání, natěžení a nákupu vhodného těsnící materiálu, včetně PE fólie tl. 2 mm _x000d_
- včetně zpětného rozebrání a likvidace zemních hrázek, včetně odvozu a uložení materiálu na skládce, včetně poplatku za uložení materiálu na skládce</t>
  </si>
  <si>
    <t>provizorní těsnící hrázky: 2ks*1,0m2*(6,0m+6,0m) = 24,000 =&gt; A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</si>
  <si>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</si>
  <si>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18220</t>
  </si>
  <si>
    <t>ROZPROSTŘENÍ ORNICE VE SVAHU</t>
  </si>
  <si>
    <t>- rozprostření ornice v tl. 150 mm - ornice z položky 12110 (10,875 m3), zbývající část ornice (1,275 m3) bude nakoupena - poplatek za zemník v položce 014211, vykopávky ze zemníku v položce 12573_x000d_
- včetně naložení a dovozu z mezideponie</t>
  </si>
  <si>
    <t>vlevo: (20,0m2+26,0m2)*0,15m = 6,900 =&gt; A m3_x000d_
vpravo: (15,0m2+20,0m2)*0,15m = 5,250 =&gt; B m3_x000d_
Celkem: A+B = 12,150 =&gt; C m3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</si>
  <si>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</si>
  <si>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</si>
  <si>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</si>
  <si>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M2</t>
  </si>
  <si>
    <t>- založení trávníku na rozprostřené ornice _x000d_
- včetně nákupu a dodání travního semene_x000d_
- včetně následné péče</t>
  </si>
  <si>
    <t>vlevo: 20,0m2+26,0m2 = 46,000 =&gt; A m2_x000d_
vpravo: 15,0m2+20,0m2 = 35,000 =&gt; B m2_x000d_
Celkem: A+B = 81,000 =&gt; C m2</t>
  </si>
  <si>
    <t>Zahrnuje dodání předepsané travní směsi, hydroosev na ornici, zalévání, první pokosení, to vše bez ohledu na sklon terénu</t>
  </si>
  <si>
    <t>2 - Základy</t>
  </si>
  <si>
    <t>21331</t>
  </si>
  <si>
    <t>DRENÁŽNÍ VRSTVY Z BETONU MEZEROVITÉHO (DRENÁŽNÍHO)</t>
  </si>
  <si>
    <t>obsyp podélné drenáže_x000d_
za opěrou O1: 0,1m2*7,8m = 0,780 =&gt; A m3_x000d_
za opěrou O2: 0,1m2*7,8m = 0,780 =&gt; B m3_x000d_
za rubem křídla a zdi u opěry O1: 0,1m2*10,5m = 1,050 =&gt; C m3_x000d_
za rubem křídla a zdi u opěry O2: 0,1m2*3,5m = 0,350 =&gt; D m3_x000d_
Celkem: A+B+C+D = 2,960 =&gt; E m3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</si>
  <si>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</si>
  <si>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</si>
  <si>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</si>
  <si>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- POLYMERBETON</t>
  </si>
  <si>
    <t>odvodnění izolace drenážním betonem: 0,15m*0,04*12,2m*2 = 0,146 =&gt; A m3</t>
  </si>
  <si>
    <t>21452</t>
  </si>
  <si>
    <t>SANAČNÍ VRSTVY Z KAMENIVA DRCENÉHO</t>
  </si>
  <si>
    <t>ŠD FR. 8/32 MM, TL. 0,3 M_x000d_
- položka bude čerpána se souhlasem TDS</t>
  </si>
  <si>
    <t>hutněný polštář pod základovými pasy_x000d_
opěra O1: 27,0m2*0,3m = 8,100 =&gt; A m3_x000d_
opěra O2: 27,0m2*0,3m = 8,100 =&gt; B m3_x000d_
zeď 1: 23,0m2*0,3m = 6,900 =&gt; C m3_x000d_
zeď 2: 16,0m2*0,3m = 4,800 =&gt; D m3_x000d_
Celkem: A+B+C+D = 27,900 =&gt; E m3</t>
  </si>
  <si>
    <t>položka zahrnuje dodávku předepsaného kameniva, mimostaveništní a vnitrostaveništní dopravu a jeho uložení
není-li v zadávací dokumentaci uvedeno jinak, jedná se o nakupovaný materiál</t>
  </si>
  <si>
    <t>261512</t>
  </si>
  <si>
    <t>VRTY PRO KOTVENÍ A INJEKTÁŽ TŘ V NA POVRCHU D DO 16MM</t>
  </si>
  <si>
    <t>D 16 MM</t>
  </si>
  <si>
    <t>vrty pro kotvení obkladu, dl. 200 mm - 8 ks/m2:_x000d_
obklad dříku opěry O1: (3,23m*8,66m)*8ks/m2*0,2m = 44,755 =&gt; A m3_x000d_
obklad dříku opěry O2: (3,145m*8,66m)*8ks/m2*0,2m = 43,577 =&gt; B m3_x000d_
obklad dříku křídel opěry O1 a dříku zdi 1: (9,5m2+20,7m2)*8ks/m2*0,2m = 48,320 =&gt; C m3_x000d_
obklad dříku křídel opěry O2 a dříku zdi 2: (22,7m2+9,5m2)*8ks/m2*0,2m = 51,520 =&gt; D m3_x000d_
Celkem: A+B+C+D = 188,172 =&gt; E m3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</si>
  <si>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</si>
  <si>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2722B5</t>
  </si>
  <si>
    <t>ZÁKLADY Z GABIONŮ SYPANÝCH, DRÁT O2,7MM, POVRCHOVÁ ÚPRAVA Zn + Al + PVC</t>
  </si>
  <si>
    <t>- opevnění svahů gabionovou matrací tl. 300 mm _x000d_
- průměr drátu min. 4 mm, velikost okna v rozmezí 50x100 mm</t>
  </si>
  <si>
    <t>gabionová matrace tl. 300 mm_x000d_
svah za mostem vpravo: 6,2m2*1,2koef.*0,3m = 2,232 =&gt; A m3_x000d_
svah před mostem vlevo: 10,0m2*1,2koef.*0,3m = 3,600 =&gt; B m3_x000d_
svah za mostem vlevo: 3,2m2*1,2koef.*0,3m = 1,152 =&gt; C m3_x000d_
Celkem: A+B+C = 6,984 =&gt; D m3</t>
  </si>
  <si>
    <t>- položka zahrnuje dodávku a osazení drátěných košů s výplní lomovým kamenem.
- jedná se o gabionové matrace o tl. do 300mm.</t>
  </si>
  <si>
    <t>272325</t>
  </si>
  <si>
    <t>ZÁKLADY ZE ŽELEZOBETONU DO C30/37</t>
  </si>
  <si>
    <t>- základy mostu ze železobetonu C30/37-XF3, XC2, vč. nátěru 1 a NP + 2 a NA, včetně těsnících jímek pro zhotovení základu</t>
  </si>
  <si>
    <t>základový pas opěry O1: 2,25m*8,66m*0,8m = 15,588 =&gt; A m3_x000d_
základový pas opěry O2: 2,25m*8,66m*0,8m = 15,588 =&gt; B m3_x000d_
základ zdi 1: 2,2m*(7,395m+7,805m)/2*0,5m = 8,360 =&gt; C m3_x000d_
základ zdi 2: 2,2m*(4,96m+5,135m)/2*0,5m = 5,552 =&gt; D m3_x000d_
Celkem: A+B+C+D = 45,088 =&gt; E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</si>
  <si>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</si>
  <si>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</si>
  <si>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</si>
  <si>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B500B</t>
  </si>
  <si>
    <t>2,5% z pol. č. 272325: 45,088m3*7,85t/m3*0,025 = 8,849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</si>
  <si>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</si>
  <si>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289971</t>
  </si>
  <si>
    <t>OPLÁŠTĚNÍ (ZPEVNĚNÍ) Z GEOTEXTILIE</t>
  </si>
  <si>
    <t>- geotextilie proti prorůstání vegetace</t>
  </si>
  <si>
    <t>geotextilie proti prorůstání vegetace_x000d_
pod zádlažbou za římsou vpravo: 2*2,3m2 = 4,600 =&gt; A m2_x000d_
pod zádlažbou za římsou vlevo: 2*2,3m2 = 4,600 =&gt; B m2_x000d_
Celkem: A+B = 9,200 =&gt; C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</si>
  <si>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</si>
  <si>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28997F</t>
  </si>
  <si>
    <t>OPLÁŠTĚNÍ (ZPEVNĚNÍ) Z GEOTEXTILIE DO 600G/M2</t>
  </si>
  <si>
    <t>ochranná geotextilie pod a nad těsnící fólií _x000d_
za rubem opěry O1: 2vrstvy*5,0m*6,5m = 65,000 =&gt; A m2_x000d_
za rubem opěry O2: 2vrstvy*5,0m*6,5m = 65,000 =&gt; B m2_x000d_
za rubem zdi 1: 2vrstvy*3,0m*6,5m = 39,000 =&gt; C m2_x000d_
za rubem zdi 2: 2vrstvy*3,0m*7,6m = 45,600 =&gt; D m2_x000d_
Celkem: A+B+C+D = 214,600 =&gt; E m2</t>
  </si>
  <si>
    <t>na dně výkopu hutněného polštáře_x000d_
opěra O1: 30,0m2 = 30,000 =&gt; A m2_x000d_
opěra O2: 30,0m2 = 30,000 =&gt; B m2_x000d_
zeď 1: 25,0m2 = 25,000 =&gt; C m2_x000d_
zeď 2: 20,0m2 = 20,000 =&gt; D m2_x000d_
Celkem: A+B+C+D = 105,000 =&gt; E m2</t>
  </si>
  <si>
    <t>28999</t>
  </si>
  <si>
    <t>OPLÁŠTĚNÍ (ZPEVNĚNÍ) Z FÓLIE</t>
  </si>
  <si>
    <t>HDPE fólie tl. 2 mm</t>
  </si>
  <si>
    <t>za rubem opěry O1: 5,0m*6,5m = 32,500 =&gt; A m2_x000d_
za rubem opěry O2: 5,0m*6,5m = 32,500 =&gt; B m2_x000d_
za rubem zdi 1: 3,0m*6,5m = 19,500 =&gt; C m2_x000d_
za rubem zdi 2: 3,0m*7,6m = 22,800 =&gt; D m2_x000d_
Celkem: A+B+C+D = 107,300 =&gt; E m2</t>
  </si>
  <si>
    <t xml:space="preserve"> 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</si>
  <si>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</si>
  <si>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31717</t>
  </si>
  <si>
    <t>KOVOVÉ KONSTRUKCE PRO KOTVENÍ ŘÍMSY</t>
  </si>
  <si>
    <t>KG</t>
  </si>
  <si>
    <t>- kotvení římsy do vývrtu, kompletní dodávka včetně PKO, vrtů a zálivky</t>
  </si>
  <si>
    <t>římsa vpravo: 22ks*5,24kg/ks = 115,280 =&gt; A kg_x000d_
římsa vlevo: 22ks*5,24kg/ks = 115,280 =&gt; B kg_x000d_
římsa na zdi 1: 7ks*5,24kg/ks = 36,680 =&gt; C kg_x000d_
římsa na zdi 2: 5ks*5,24kg/ks = 26,200 =&gt; D kg_x000d_
Celkem: A+B+C+D = 293,440 =&gt; E kg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</si>
  <si>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</si>
  <si>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</si>
  <si>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(B37)</t>
  </si>
  <si>
    <t>- římsa z betonu C30/37-XF4, XD3, XC4, včetně gumové matrice pro vyznačení letopočtu stavby</t>
  </si>
  <si>
    <t>římsa vpravo: 0,3m2*21,6m = 6,480 =&gt; A m3_x000d_
římsa vlevo: 0,3m2*21,6m = 6,480 =&gt; B m3_x000d_
římsa na zdi 1: 0,3m2*7,6m = 2,280 =&gt; C m3_x000d_
římsa na zdi 2: 0,3m2*5,05m = 1,515 =&gt; D m3_x000d_
Celkem: A+B+C+D = 16,755 =&gt; E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</si>
  <si>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</si>
  <si>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</si>
  <si>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</si>
  <si>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3% z pol. č. 317325: 16,755m3*7,85t/m3*0,03 = 3,946 =&gt; A t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</si>
  <si>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</si>
  <si>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333213</t>
  </si>
  <si>
    <t>OBKLAD MOST OPĚR A KŘÍDEL Z LOM KAMENE</t>
  </si>
  <si>
    <t>- obklad dříku opěr - zdivo tl. obkladu min. 120 - 250 mm</t>
  </si>
  <si>
    <t>obklad dříku opěry O1: 0,25m*3,23m*8,66m = 6,993 =&gt; A m3_x000d_
obklad dříku opěry O2: 0,25m*3,145m*8,66m = 6,809 =&gt; B m3_x000d_
obklad dříku křídel opěry O1 a dříku zdi 1: 0,25m*(9,5m2+20,7m2) = 7,550 =&gt; C m3_x000d_
obklad dříku křídel opěry O2 a dříku zdi 2: 0,25m*(22,7m2+9,5m2) = 8,050 =&gt; D m3_x000d_
Celkem: A+B+C+D = 29,402 =&gt; E m3</t>
  </si>
  <si>
    <t>položka zahrnuje dodávku a osazení lomového kamene, jeho výběr a případnou úpravu, jeho případné kotvení se všemi souvisejícími materiály a pracemi, dodávku předepsané malty, spárování.</t>
  </si>
  <si>
    <t>333325</t>
  </si>
  <si>
    <t>MOSTNÍ OPĚRY A KŘÍDLA ZE ŽELEZOVÉHO BETONU DO C30/37</t>
  </si>
  <si>
    <t>- mostní opěry a křídla z betonu C30/37-XF2, XD1. XC4, vč. nátěru 1 x NP + 2 x NA, včetně dilatačních spár</t>
  </si>
  <si>
    <t>dřík opěry O1: 0,7m*3,23m*8,085m = 18,280 =&gt; A m3_x000d_
dřík opěry O2: 0,7m*3,145m*8,085m = 17,799 =&gt; B m3_x000d_
dřík křídel opěry O1: (12,9m2+15,8m2)*0,75m = 21,525 =&gt; C m3_x000d_
dřík křídel opěry O2: (15,0m2+12,5m2)*0,75m = 20,625 =&gt; D m3_x000d_
dřík zdi 1: 13,9m2*0,75m = 10,425 =&gt; E m3_x000d_
dřík zdi 2: 9,7m2*0,75m = 7,275 =&gt; F m3_x000d_
odpočet kapsy pro obklad na dříku křídel a na dříku zdí: -(9,5m2+20,7m2+22,7m2+9,5m2)*0,25m = -15,600 =&gt; G m3_x000d_
Celkem: A+B+C+D+E+F+G = 80,329 =&gt; H m3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</si>
  <si>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</si>
  <si>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</si>
  <si>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</si>
  <si>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3% z pol. č. 333325: 80,329m3*7,85t/m3*0,03 = 18,917 =&gt; A t</t>
  </si>
  <si>
    <t>4 - Vodorovné konstrukce</t>
  </si>
  <si>
    <t>421325</t>
  </si>
  <si>
    <t>MOSTNÍ NOSNÉ DESKOVÉ KONSTRUKCE ZE ŽELEZOBETONU C30/37</t>
  </si>
  <si>
    <t>- železobetonová nosná konstrukce - C30/37-XF2, XD1, XC4, včetně podpěrné skruže, včetně úpravy broušením a brokováním pro pokládku izolace</t>
  </si>
  <si>
    <t>4,6m2*12,2m = 56,120 =&gt; A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</si>
  <si>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</si>
  <si>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421365</t>
  </si>
  <si>
    <t>VÝZTUŽ MOSTNÍ DESKOVÉ KONSTRUKCE Z OCELI 10505</t>
  </si>
  <si>
    <t>2,5% z pol. č. 421325: 56,12m3*7,85t/m3*0,025 = 11,014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</si>
  <si>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</si>
  <si>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451312</t>
  </si>
  <si>
    <t>PODKLADNÍ A VÝPLŇOVÉ VRSTVY Z PROSTÉHO BETONU C12/15</t>
  </si>
  <si>
    <t>- podkladní beton C12/15-X0</t>
  </si>
  <si>
    <t>digitálně odměřeno z výkresu_x000d_
pod základovým pasem opěry O1: 2,55m*9,0m*0,15m = 3,443 =&gt; A m3_x000d_
pod základovým pasem opěry O2: 2,55m*9,0m*0,15m = 3,443 =&gt; B m3_x000d_
pod základem zdi 1: 19,8m2*0,15m = 2,970 =&gt; C m3_x000d_
pod základem zdi 2: 13,4m2*0,15m = 2,010 =&gt; D m3_x000d_
podkladní beton pod drenáží: 2*0,3m*0,5m*7,8m+0,3m*0,5m*(10,5m+3,5m) = 4,440 =&gt; E m3_x000d_
Celkem: A+B+C+D+E = 16,306 =&gt; F m3</t>
  </si>
  <si>
    <t>451314</t>
  </si>
  <si>
    <t>PODKLADNÍ A VÝPLŇOVÉ VRSTVY Z PROSTÉHO BETONU C25/30</t>
  </si>
  <si>
    <t>- podkladní beton C25/30n-XF3</t>
  </si>
  <si>
    <t>pod zádlažbou za římsou vpravo: 2*2,3m2*0,1m = 0,460 =&gt; A m3_x000d_
pod zádlažbou za římsou vlevo: 2*2,3m2*0,1m = 0,460 =&gt; B m3_x000d_
pod opevněním svahu podél křídel a zdi u opěry O1: 0,4m*(5,0m+10,0m)*1,2koef.*0,1m = 0,720 =&gt; C m3_x000d_
pod opevněním svahu podél křídel a zdi u opěry O2: 0,4m*(12,4m+5,0m)*1,2koef.*0,1m = 0,835 =&gt; D m3_x000d_
Celkem: A+B+C+D = 2,475 =&gt; E m3</t>
  </si>
  <si>
    <t>45157</t>
  </si>
  <si>
    <t>PODKLADNÍ A VÝPLŇOVÉ VRSTVY Z KAMENIVA TĚŽENÉHO</t>
  </si>
  <si>
    <t>- štěrkopískový podsyp tl. 100 mm</t>
  </si>
  <si>
    <t>štěrkopískový podsyp tl. 100 mm_x000d_
pod zádlažbou za římsou vpravo: 2*2,3m2*0,1m = 0,460 =&gt; A m3_x000d_
pod zádlažbou za římsou vlevo: 2*2,3m2*0,1m = 0,460 =&gt; B m3_x000d_
pod opevněním svahu podél křídel a zdi u opěry O1: 0,4m*(5,0m+10,0m)*1,2koef.*0,1m = 0,720 =&gt; C m3_x000d_
pod opevněním svahu podél křídel a zdi u opěry O2: 0,4m*(12,4m+5,0m)*1,2koef.*0,1m = 0,835 =&gt; D m3_x000d_
Celkem: A+B+C+D = 2,475 =&gt; E m3</t>
  </si>
  <si>
    <t>45860</t>
  </si>
  <si>
    <t>VÝPLŇ ZA OPĚRAMI A ZDMI Z MEZEROVITÉHO BETONU</t>
  </si>
  <si>
    <t>- mezerovitý beton MCB8</t>
  </si>
  <si>
    <t>samostatný přechodový klín_x000d_
za opěrou O1: 4,7m2*6,5m = 30,550 =&gt; A m3_x000d_
za opěrou O2: 4,4m2*6,5m = 28,600 =&gt; B m3_x000d_
Celkem: A+B = 59,150 =&gt; C m3</t>
  </si>
  <si>
    <t>položka zahrnuje:
- dodávku mezerovitého betonu předepsané kvality a zásyp se zhutněním včetně mimostaveništní a vnitrostaveništní dopravy</t>
  </si>
  <si>
    <t>46251</t>
  </si>
  <si>
    <t>ZÁHOZ Z LOMOVÉHO KAMENE</t>
  </si>
  <si>
    <t>- kamenný zához u opěr, min. hmotnost kamenů 30 kg _x000d_
- včetně dodání, nákupu a dovozu nového kamene</t>
  </si>
  <si>
    <t>kamenný zához u opěr_x000d_
opěra O1: 1,0m2*20,0m = 20,000 =&gt; A m3_x000d_
opěra O2: 1,0m2*15,0m = 15,000 =&gt; B m3_x000d_
Celkem: A+B = 35,000 =&gt; C m3</t>
  </si>
  <si>
    <t>položka zahrnuje:
- dodávku a zához lomového kamene předepsané frakce včetně mimostaveništní a vnitrostaveništní dopravy
není-li v zadávací dokumentaci uvedeno jinak, jedná se o nakupovaný materiál</t>
  </si>
  <si>
    <t>465512</t>
  </si>
  <si>
    <t>DLAŽBY Z LOMOVÉHO KAMENE NA MC</t>
  </si>
  <si>
    <t>- dlažba z lomového kamene tl. 200 mm, včetně betonového lože tl. min. 100 mm z betonu C25/30n-XF3_x000d_
- včetně spárování cementovou maltou a vyplnění spár, případně s vyklínováním dle technické specifikace</t>
  </si>
  <si>
    <t>zádlažba za římsou vpravo: 2*2,3m2*0,2m = 0,920 =&gt; A m3_x000d_
zádlažba za římsou vlevo: 2*2,3m2*0,2m = 0,920 =&gt; B m3_x000d_
opevnění svahu podél křídel a zdi u opěry O1: 0,4m*(5,0m+10,0m)*1,2koef.*0,2m = 1,440 =&gt; C m3_x000d_
opevnění svahu podél křídel a zdi u opěry O2: 0,4m*(12,4m+5,0m)*1,2koef.*0,2m = 1,670 =&gt; D m3_x000d_
Celkem: A+B+C+D = 4,950 =&gt; E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</si>
  <si>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</si>
  <si>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5 - Komunikace</t>
  </si>
  <si>
    <t>56333</t>
  </si>
  <si>
    <t>VOZOVKOVÉ VRSTVY ZE ŠTĚRKODRTI TL. DO 150MM</t>
  </si>
  <si>
    <t>ŠD, A 0/32, tl. 150 mm</t>
  </si>
  <si>
    <t>digitálně odměřeno ze situace_x000d_
vozovka skladba "A": 114,0m2+129,0m2 = 243,000 =&gt; A m2_x000d_
vozovka skladba "A": 114,0m2+129,0m2 = 243,000 =&gt; B m2_x000d_
A+B = 486,000 =&gt; C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</si>
  <si>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</si>
  <si>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56960</t>
  </si>
  <si>
    <t>ZPEVNĚNÍ KRAJNIC Z RECYKLOVANÉHO MATERIÁLU</t>
  </si>
  <si>
    <t>- dosypání (zpevnění) krajnic z recyklovaného materiálu_x000d_
- včetně naložení, dovozu a nákupu vhodného materiálu</t>
  </si>
  <si>
    <t>1,0m*10,0m*0,15m*3 = 4,500 =&gt; A m3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</si>
  <si>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
- nezahrnuje postřiky, nátěry</t>
  </si>
  <si>
    <t>572133</t>
  </si>
  <si>
    <t>INFILTRAČNÍ POSTŘIK Z EMULZE DO 1,5KG/M2</t>
  </si>
  <si>
    <t>- infiltrační postřik PI-C 1,50 kg/m2</t>
  </si>
  <si>
    <t>digitálně odměřeno ze situace_x000d_
vozovka skladba "A": 114,0m2+129,0m2 = 243,000 =&gt; A m2_x000d_
vozovka skladba "B": 36,0m2+36,0m2 = 72,000 =&gt; B m2_x000d_
Celkem: A+B = 315,000 =&gt; C 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</si>
  <si>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</si>
  <si>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</si>
  <si>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</si>
  <si>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- spojovací postřik PS-C 0,30 kg/m2</t>
  </si>
  <si>
    <t>digitálně odměřeno ze situace_x000d_
vozovka na mostě: 6,5m*12,2m = 79,300 =&gt; A m2_x000d_
vozovka skladba "A": 114,0m2+129,0m2 = 243,000 =&gt; B m2_x000d_
vozovka skladba "B": 36,0m2+36,0m2 = 72,000 =&gt; C m2_x000d_
Celkem: A+B+C = 394,300 =&gt; D m2</t>
  </si>
  <si>
    <t>574A33</t>
  </si>
  <si>
    <t>ASFALTOVÝ BETON PRO OBRUSNÉ VRSTVY ACO 11 TL. 40MM</t>
  </si>
  <si>
    <t>- ACO 11 tl. 40 mm</t>
  </si>
  <si>
    <t>vozovka na mostě: 6,5m*12,2m = 79,300 =&gt; A m2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</si>
  <si>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</si>
  <si>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ochrana izolace na mostě: 6,5m*12,2m = 79,300 =&gt; A m2</t>
  </si>
  <si>
    <t>574A43</t>
  </si>
  <si>
    <t>ASFALTOVÝ BETON PRO OBRUSNÉ VRSTVY ACO 11 TL. 50MM</t>
  </si>
  <si>
    <t>- ACO 11 tl. 50 mm</t>
  </si>
  <si>
    <t>574E66</t>
  </si>
  <si>
    <t>ASFALTOVÝ BETON PRO PODKLADNÍ VRSTVY ACP 16+, 16S TL. 70MM</t>
  </si>
  <si>
    <t>- ACP 16+ tl. 70 mm</t>
  </si>
  <si>
    <t>digitálně odměřeno ze situace_x000d_
vozovka skladba "A": 114,0m2+129,0m2 = 243,000 =&gt; A m2_x000d_
vozovka skladba "B": 36,0m2+36,0m2 = 72,000 =&gt; B m2_x000d_
A+B = 315,000 =&gt; C</t>
  </si>
  <si>
    <t>7 - Přidružená stavební výroba</t>
  </si>
  <si>
    <t>711442</t>
  </si>
  <si>
    <t>IZOLACE MOSTOVEK CELOPLOŠNÁ ASFALTOVÝMI PÁSY S PEČETÍCÍ VRSTVOU</t>
  </si>
  <si>
    <t>- izolace NAIP tl. 5 mm</t>
  </si>
  <si>
    <t>izolace NK + rub opěr: 7,5m*12,2m+2*2,5m*7,5m = 129,000 =&gt; A m2_x000d_
zatažení izolace pod rubovou drenáž: 0,5m*2*7,5m = 7,500 =&gt; B m2_x000d_
přetažení izolace na křídla NK: 0,5m*4*2,5m = 5,000 =&gt; C m2_x000d_
Celkem: A+B+C = 141,500 =&gt; D m2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</si>
  <si>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</si>
  <si>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711502</t>
  </si>
  <si>
    <t>OCHRANA IZOLACE NA POVRCHU ASFALTOVÝMI PÁSY</t>
  </si>
  <si>
    <t>- asfaltový pás s hliníkovou vložkou</t>
  </si>
  <si>
    <t>ochrana izolace pod římsou_x000d_
vpravo: 0,75m*12,2m = 9,150 =&gt; A m2_x000d_
vlevo: 0,75m*12,2m = 9,150 =&gt; B m2_x000d_
Celkem: A+B = 18,300 =&gt; C m2</t>
  </si>
  <si>
    <t xml:space="preserve">položka zahrnuje:
- dodání  předepsaného ochranného materiálu
- zřízení ochrany izolace</t>
  </si>
  <si>
    <t>711509</t>
  </si>
  <si>
    <t>OCHRANA IZOLACE NA POVRCHU TEXTILIÍ</t>
  </si>
  <si>
    <t>- geotextílie min. 600 g/m2</t>
  </si>
  <si>
    <t>v rubu_x000d_
základ a dřík opěry O1: (0,75m+0,9m+3,9m)*7,5m = 41,625 =&gt; A m2_x000d_
základ a dřík opěry O2: (0,75m+0,9m+3,8m)*7,5m = 40,875 =&gt; B m2_x000d_
rub křídel opěry O1: 13,0m2+16,0m2+2,0m2 = 31,000 =&gt; C m2_x000d_
rub křídel opěry O2: 15,0m2+12,5m2+2,0m2 = 29,500 =&gt; D m2_x000d_
rub zdi 1: (0,45m+0,95m+1,8m)*7,5m+2,0m2 = 26,000 =&gt; E m2_x000d_
rub zdi 2: (0,45m+0,95m+1,9m)*5,0m+2,0m2 = 18,500 =&gt; F m2_x000d_
v líci_x000d_
základ a dřík opěry O1: (0,75m+0,9m+0,9m)*8,1m+3,2m2+3,0m2 = 26,855 =&gt; G m2_x000d_
základ a dřík opěry O2: (0,75m+0,9m+0,9m)*8,1m+3,1m2+3,1m2 = 26,855 =&gt; H m2_x000d_
líc křídel opěry O1: 5,5m2+3,2m2 = 8,700 =&gt; I m2_x000d_
líc křídel opěry O2: 3,8m2+4,7m2 = 8,500 =&gt; J m2_x000d_
líc zdi 1: (0,45m+0,75m)*7,5m+2,0m2 = 11,000 =&gt; K m2_x000d_
líc zdi 2: (0,45m+0,75m)*5,0m+2,0m2 = 8,000 =&gt; L m2_x000d_
Celkem: A+B+C+D+E+F+G+H+I+J+K+L = 277,410 =&gt; M m2</t>
  </si>
  <si>
    <t>78382</t>
  </si>
  <si>
    <t>NÁTĚRY BETON KONSTR TYP S2 (OS-B)</t>
  </si>
  <si>
    <t>- nátěr typ S2 dle TKP 31</t>
  </si>
  <si>
    <t>hydrofobní nátěr římsy_x000d_
vpravo: (0,15m+0,8m+0,6m+0,3m)*(21,6m+7,6m)-(0,15m+0,15m)*(21,6m+7,6m) = 45,260 =&gt; A m2_x000d_
vlevo: (0,15m+0,8m+0,6m+0,3m)*(21,6m+5,05m)-(0,15m+0,15m)*(21,6m+5,05m) = 41,308 =&gt; B m2_x000d_
nátěr NK: (0,62m+0,28m)*2*10,6m = 19,080 =&gt; C m2_x000d_
Celkem: A+B+C = 105,648 =&gt; D m2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</si>
  <si>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</si>
  <si>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</si>
  <si>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</si>
  <si>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- nátěr typ S4 dle TKP 31</t>
  </si>
  <si>
    <t>obrubníková hrana římsy_x000d_
vpravo: (0,15m+0,15m)*(21,6m+7,6m) = 8,760 =&gt; A m2_x000d_
vlevo: (0,15m+0,15m)*(21,6m+5,05m) = 7,995 =&gt; B m2_x000d_
Celkem: A+B = 16,755 =&gt; C m2</t>
  </si>
  <si>
    <t>8 - Potrubí</t>
  </si>
  <si>
    <t>875332</t>
  </si>
  <si>
    <t>POTRUBÍ DREN Z TRUB PLAST DN DO 150MM DĚROVANÝCH</t>
  </si>
  <si>
    <t>- poloděrovaná trubka HDPE DN 150 mm</t>
  </si>
  <si>
    <t>podélná drenáž_x000d_
za opěrou O1: 7,8m = 7,800 =&gt; A m_x000d_
za opěrou O2: 7,8m = 7,800 =&gt; B m_x000d_
za rubem křídla a zdi u opěry O1: 10,5m = 10,500 =&gt; C m_x000d_
za rubem křídla a zdi u opěry O2: 3,5m = 3,500 =&gt; D m_x000d_
Celkem: A+B+C+D = 29,600 =&gt; E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</si>
  <si>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</si>
  <si>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87534</t>
  </si>
  <si>
    <t>POTRUBÍ DREN Z TRUB PLAST DN DO 200MM</t>
  </si>
  <si>
    <t>- plná trubka HDPE DN 180 mm</t>
  </si>
  <si>
    <t>vyústění drenáže_x000d_
skrz dřík opěry O1: 1,2m = 1,200 =&gt; A m_x000d_
skrz dřík opěry O2: 1,2m = 1,200 =&gt; B m_x000d_
Celkem: A+B = 2,400 =&gt; C m</t>
  </si>
  <si>
    <t>87633</t>
  </si>
  <si>
    <t>CHRÁNIČKY Z TRUB PLASTOVÝCH DN DO 150MM</t>
  </si>
  <si>
    <t>DN 110/94 MM</t>
  </si>
  <si>
    <t>rezervní chráničky_x000d_
římsa vpravo: 1ks*(21,6m+7,6m) = 29,200 =&gt; A m_x000d_
římsa vlevo: 1ks*(21,6m+5,05m) = 26,650 =&gt; B m_x000d_
Celkem: A+B = 55,850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</si>
  <si>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včetně případně předepsaného utěsnění konců chrániček
- položky platí pro práce prováděné v prostoru zapaženém i nezapaženém a i v kolektorech, chráničkách</t>
  </si>
  <si>
    <t>87634</t>
  </si>
  <si>
    <t>CHRÁNIČKY Z TRUB PLASTOVÝCH DN DO 200MM</t>
  </si>
  <si>
    <t>DN 200 MM</t>
  </si>
  <si>
    <t>prostup pro drenáž_x000d_
skrz dřík opěry O1: 0,7m = 0,700 =&gt; A m_x000d_
skrz dřík opěry O2: 0,7m = 0,700 =&gt; B m_x000d_
Celkem: A+B = 1,400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</si>
  <si>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</si>
  <si>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9 - Ostatní konstrukce a práce</t>
  </si>
  <si>
    <t>9112A3</t>
  </si>
  <si>
    <t>ZÁBRADLÍ MOSTNÍ S VODOR MADLY - DEMONTÁŽ S PŘESUNEM</t>
  </si>
  <si>
    <t xml:space="preserve">- demontáž  stávajícího zábradlí + trubkové třímadlové zábradlí s betonovými sloupky (odstranění betonových sloupků v položce 96615)_x000d_
- odvoz na místo určení nebo do sběrných surovin</t>
  </si>
  <si>
    <t>vlevo: 14,2m = 14,200 =&gt; A m_x000d_
vpravo: 26,8m = 26,800 =&gt; B m_x000d_
Celkem: A+B = 41,000 =&gt; C m</t>
  </si>
  <si>
    <t>položka zahrnuje:
- demontáž a odstranění zařízení
- jeho odvoz na předepsané místo</t>
  </si>
  <si>
    <t>9113A1</t>
  </si>
  <si>
    <t>SVODIDLO OCEL SILNIČ JEDNOSTR, ÚROVEŇ ZADRŽ N1, N2 - DODÁVKA A MONTÁŽ</t>
  </si>
  <si>
    <t>- ocelové silniční svodidlo, stupeň zadržení N2_x000d_
- včetně náběhů a odrazek</t>
  </si>
  <si>
    <t>před a za mostem_x000d_
vpravo: 4,0m+24,0m = 28,000 =&gt; A m_x000d_
vlevo: 24,0m+24,0m = 48,000 =&gt; B m_x000d_
Celkem: A+B = 76,000 =&gt; C m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</si>
  <si>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
prací) nebo koncovkou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</si>
  <si>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</si>
  <si>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</si>
  <si>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>- zábradelní svodidlo se svislou výplní s úrovní zadržení H2</t>
  </si>
  <si>
    <t>vpravo: 30,0m = 30,000 =&gt; A m_x000d_
vlevo: 27,0m = 27,000 =&gt; B m_x000d_
Celkem: A+B = 57,000 =&gt; C m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</si>
  <si>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</si>
  <si>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91238</t>
  </si>
  <si>
    <t>SMĚROVÉ SLOUPKY Z PLAST HMOT - NÁSTAVCE NA SVODIDLA VČETNĚ ODRAZNÉHO PÁSKU</t>
  </si>
  <si>
    <t>modré: 4 = 4,000 =&gt; A _x000d_
bílé: 7 = 7,000 =&gt; B _x000d_
A+B = 11,000 =&gt; C</t>
  </si>
  <si>
    <t>položka zahrnuje:
- dodání a osazení sloupku včetně nutných zemních prací
- vnitrostaveništní a mimostaveništní doprava
- odrazky plastové nebo z retroreflexní fólie</t>
  </si>
  <si>
    <t>91345</t>
  </si>
  <si>
    <t>NIVELAČNÍ ZNAČKY KOVOVÉ</t>
  </si>
  <si>
    <t>v líci rámových stojek v kamenném obkladu: 2*2ks = 4,000 =&gt; A ks_x000d_
na římsách: 2*5ks = 10,000 =&gt; B ks_x000d_
Celkem: A+B = 14,000 =&gt; C ks</t>
  </si>
  <si>
    <t>položka zahrnuje:
- dodání a osazení nivelační značky včetně nutných zemních prací
- vnitrostaveništní a mimostaveništní dopravu</t>
  </si>
  <si>
    <t>914123</t>
  </si>
  <si>
    <t>DOPRAVNÍ ZNAČKY ZÁKLADNÍ VELIKOSTI OCELOVÉ TŘ RA1 - DEMONTÁŽ</t>
  </si>
  <si>
    <t>- demontáž stávajících dopravních značek - omezení tonáže 25 t + dodatková tabulka + evidenční číslo. mostu_x000d_
- včetně naložení a odvozu na místo určení investorem (na středisko údržby)_x000d_
- evidenční číslo mostu bude ponecháno pro zpětné osazení</t>
  </si>
  <si>
    <t xml:space="preserve">- omezení tonáže 25t:  2 = 2,000 =&gt; A _x000d_
- dodatková tabulka: 2 = 2,000 =&gt; B _x000d_
- evidenční číslo mostu:  2 = 2,000 =&gt; C _x000d_
A+B+C = 6,000 =&gt; D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</si>
  <si>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</si>
  <si>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</si>
  <si>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</si>
  <si>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- nové sloupky pro osazení evidenčního čísla mostu _x000d_
- včetně montáže a ukotvení do patky</t>
  </si>
  <si>
    <t>2 = 2,000 =&gt; A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</si>
  <si>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</si>
  <si>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</si>
  <si>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</si>
  <si>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- demontáž stávajících sloupků dopravních značek _x000d_
- včetně naložení a odvozu na místo určení investorem (na středisko údržby)_x000d_
- včetně odstranění patky a její likvidace</t>
  </si>
  <si>
    <t>Položka zahrnuje:
- odstranění, demontáž a odklizení materiálu s odvozem na předepsané místo
Položka nezahrnuje:
- x</t>
  </si>
  <si>
    <t>914A21</t>
  </si>
  <si>
    <t>EV ČÍSLO MOSTU OCEL TŘ RA1 - DODÁVKA A MONTÁŽ</t>
  </si>
  <si>
    <t>- osazení a dodání evidenčního čísla mostu (použití zdemontovaného čísla)_x000d_
- včetně ukotvení a dopravy</t>
  </si>
  <si>
    <t>2ks = 2,000 =&gt; A ks</t>
  </si>
  <si>
    <t>položka zahrnuje:
- dodávku a montáž značek v požadovaném provedení</t>
  </si>
  <si>
    <t>917212</t>
  </si>
  <si>
    <t>ZÁHONOVÉ OBRUBY Z BETONOVÝCH OBRUBNÍKŮ ŠÍŘ 80MM</t>
  </si>
  <si>
    <t>- obrubník 100/250/1000 mm do prostředí XF4, vč. spárování cementovou maltou MC25 XF4_x000d_
- včetně betonového lože s boční opěrou</t>
  </si>
  <si>
    <t>podél zádlažby za římsou vpravo: 2*3,5m = 7,000 =&gt; A m_x000d_
podél zádlažby za římsou vlevo: 2*3,5m = 7,000 =&gt; B m_x000d_
podél opevnění svahu podél křídel a zdi u opěry O1: (5,0m+10,0m)*1,2koef. = 18,000 =&gt; C m_x000d_
podél opevnění svahu podél křídel a zdi u opěry O2: (12,4m+5,0m)*1,2koef. = 20,880 =&gt; D m_x000d_
Celkem: A+B+C+D = 52,880 =&gt; E m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</si>
  <si>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</si>
  <si>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</si>
  <si>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</si>
  <si>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- obrubník 150/250/1000 mm do prostředí XF4, vč. spárování cementovou maltou MC25 XF4_x000d_
- včetně betonového lože s boční opěrou</t>
  </si>
  <si>
    <t>4*3,0m = 12,000 =&gt; A m</t>
  </si>
  <si>
    <t>919112</t>
  </si>
  <si>
    <t>ŘEZÁNÍ ASFALTOVÉHO KRYTU VOZOVEK TL DO 100MM</t>
  </si>
  <si>
    <t>- řezání stávající vozovky na začátku a konci úpravy</t>
  </si>
  <si>
    <t>oddělujicí řez ve stávající vozovce: 2*5,5m = 11,000 =&gt; A m</t>
  </si>
  <si>
    <t>položka zahrnuje řezání vozovkové vrstvy v předepsané tloušťce, včetně spotřeby vody</t>
  </si>
  <si>
    <t>931327</t>
  </si>
  <si>
    <t>TĚSNĚNÍ DILATAČ SPAR ASF ZÁLIVKOU MODIFIK PRŮŘ DO 1000MM2</t>
  </si>
  <si>
    <t>výplň řezané spáry ve vozovce v místě napojení na stávající vozovku: 2*5,5m = 11,000 =&gt; A m_x000d_
výplň řezané spáry ve vozovce na mostě: 2*7,5m = 15,000 =&gt; B m_x000d_
podél římsy vpravo: 21,6m+7,6m = 29,200 =&gt; C m_x000d_
podél římsy vlevo: 21,6m+5,05m = 26,650 =&gt; D m_x000d_
podél obrubníků: 4*3,0m = 12,000 =&gt; E m_x000d_
Celkem: A+B+C+D+E = 93,850 =&gt; F m</t>
  </si>
  <si>
    <t>položka zahrnuje dodávku a osazení předepsaného materiálu, očištění ploch spáry před úpravou, očištění okolí spáry po úpravě
nezahrnuje těsnící profil</t>
  </si>
  <si>
    <t>93135</t>
  </si>
  <si>
    <t>TĚSNĚNÍ DILATAČ SPAR PRYŽ PÁSKOU NEBO KRUH PROFILEM</t>
  </si>
  <si>
    <t>předtěsnění_x000d_
podél římsy vpravo: 21,6m+7,6m = 29,200 =&gt; A m_x000d_
podél římsy vlevo: 21,6m+5,05m = 26,650 =&gt; B m_x000d_
Celkem: A+B = 55,850 =&gt; C m</t>
  </si>
  <si>
    <t>položka zahrnuje dodávku a osazení předepsaného materiálu, očištění ploch spáry před úpravou, očištění okolí spáry po úpravě</t>
  </si>
  <si>
    <t>936502</t>
  </si>
  <si>
    <t>DROBNÉ DOPLŇK KONSTR KOVOVÉ POZINK</t>
  </si>
  <si>
    <t>- kotvení kamenného obkladu opěr, křídel a zdí</t>
  </si>
  <si>
    <t>pozinkované kotvy D12 mm, dl. 500 mm - 8 ks/m2:_x000d_
obklad dříku opěry O1: (3,23m*8,66m)*8ks/m2*0,5m*0,888kg/m = 99,356 =&gt; A kg_x000d_
obklad dříku opěry O2: (3,145m*8,66m)*8ks/m2*0,5m*0,888kg/m = 96,741 =&gt; B kg_x000d_
obklad dříku křídel opěry O1 a dříku zdi 1: (9,5m2+20,7m2)*8ks/m2*0,5m*0,888kg/m = 107,270 =&gt; C kg_x000d_
obklad dříku křídel opěry O2 a dříku zdi 2: (22,7m2+9,5m2)*8ks/m2*0,5m*0,888kg/m = 114,374 =&gt; D kg_x000d_
Celkem: A+B+C+D = 417,741 =&gt; E kg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</si>
  <si>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</si>
  <si>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96615</t>
  </si>
  <si>
    <t>BOURÁNÍ KONSTRUKCÍ Z PROSTÉHO BETONU</t>
  </si>
  <si>
    <t>- včetně naložení, odvozu a uložení na skládku _x000d_
- poplatek za uložení na skládce viz položka 014102.c</t>
  </si>
  <si>
    <t>základ opěry O1: 28,0m2*1,2m = 33,600 =&gt; A m3_x000d_
dřík opěry O1: 20,0m2*3,5m = 70,000 =&gt; B m3_x000d_
základ opěry O2: 27,0m2*1,2m = 32,400 =&gt; C m3_x000d_
dřík opěry O2: 20,0m2*3,5m = 70,000 =&gt; D m3_x000d_
základ betonové zdi: 15,0m2*1,2m = 18,000 =&gt; E m3_x000d_
dřík betonové zdi: 11,0m2*2,0m = 22,000 =&gt; F m3_x000d_
sloupky zábradlí: 0,2m*0,2m*1,1m*(16ks+9ks) = 1,100 =&gt; G m3_x000d_
Celkem: A+B+C+D+E+F+G = 247,100 =&gt; H m3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</si>
  <si>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</si>
  <si>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</si>
  <si>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</si>
  <si>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- včetně naložení, odvozu a uložení na skládku _x000d_
- poplatek za uložení na skládce viz položka 014102.d</t>
  </si>
  <si>
    <t>římsa vpravo: 24,0m2*0,27m = 6,480 =&gt; A m3_x000d_
římsa vlevo: 15,0m2*0,27m = 4,050 =&gt; B m3_x000d_
žb. trámová nosná konstrukce: 3,5m2*12,0m = 42,000 =&gt; C m3_x000d_
Celkem: A+B+C = 52,530 =&gt; D m3</t>
  </si>
  <si>
    <t>97817</t>
  </si>
  <si>
    <t>ODSTRANĚNÍ MOSTNÍ IZOLACE</t>
  </si>
  <si>
    <t>- včetně naložení, odvozu a uložení na skládku nebezpečného odpadu _x000d_
- poplatek za uložení na skládce viz položka 014132.b</t>
  </si>
  <si>
    <t>izolace: 7,0m*14,0m = 98,000 =&gt; A m2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</si>
  <si>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</si>
  <si>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SO202 - PROVIZORNÍ LÁVKA</t>
  </si>
  <si>
    <t>027121</t>
  </si>
  <si>
    <t>PROVIZORNÍ PŘÍSTUPOVÉ CESTY - ZŘÍZENÍ</t>
  </si>
  <si>
    <t>- provizorní stezka pro pěší a cyklisty, včetně ochranného zábradlí - kompletní zřízení _x000d_
- stezka pro pěší a cyklisty v délce přibližně 60 m na levém břehu a přibližně 2 m na pravém břehu_x000d_
- stezka pro pěší a cyklisty je navržena celkové šířky 1,5 m (příjezd 2,5 m) z vhodné zeminy zhutněné na Id=0,8, 95 %PS uloženou na separační geotextili s plošnou hmotností min 200 g/m_x000d_
- vrchní pochozí plocha je navržena z hutněné vrstvy ze štěrkodrti min. tl. 150 mm fr. 0-63 mm</t>
  </si>
  <si>
    <t>110,0m2+3,0m2 = 113,000 =&gt; A m2</t>
  </si>
  <si>
    <t>027123</t>
  </si>
  <si>
    <t>PROVIZORNÍ PŘÍSTUPOVÉ CESTY - ZRUŠENÍ</t>
  </si>
  <si>
    <t>- zrušení provizorního chodníku pro pěší , včetně ochranného zábradlí - kompletní odstranění celé stezky z položky 027121_x000d_
- včetně naložení, odvozu a uložení vybouraného materiálu na skládce, včetně případného skládkovného</t>
  </si>
  <si>
    <t>02742</t>
  </si>
  <si>
    <t>PROVIZORNÍ LÁVKY</t>
  </si>
  <si>
    <t>- provizorní modulová lávka pro pěší dl. 15 m_x000d_
- včetně dopravy, zřízení, montáže a včetně zpětné demontáže lávky a odvozu _x000d_
- včetně uvedení terénu v místě uložení do původního stavu _x000d_
- předpoklad pronájmu lávky na 5 měsíců</t>
  </si>
  <si>
    <t>2,5m*15,0m = 37,500 =&gt; A m2</t>
  </si>
  <si>
    <t>- provedení 1. HPM</t>
  </si>
  <si>
    <t>- vykopávky z mezideponie pro zpětný zásyp - do položky 17110</t>
  </si>
  <si>
    <t>materiál z mezideponie pro pol. č. 17110: 6,0m3 = 6,000 =&gt; A m3</t>
  </si>
  <si>
    <t>- včetně naložení a odvozu na meziskládku - materiál bude využit do položky 17110_x000d_
- po odstranění bude terén uveden do původního stavu</t>
  </si>
  <si>
    <t>výkop pro panelovou rovnaninu: 1,0m2*3,0m*2 = 6,000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</si>
  <si>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</si>
  <si>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17110</t>
  </si>
  <si>
    <t>ULOŽENÍ SYPANINY DO NÁSYPŮ SE ZHUTNĚNÍM</t>
  </si>
  <si>
    <t>- využití materiálu z položky 13173</t>
  </si>
  <si>
    <t>zásyp jámy po odstranění panelové rovnaniny: 1,0m2*3,0m*2 = 6,000 =&gt; A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</si>
  <si>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</si>
  <si>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- uložení na meziskládku</t>
  </si>
  <si>
    <t>z pol. č. 13173: 6,0m3 = 6,000 =&gt; A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</si>
  <si>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</si>
  <si>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- min. ŠDB 0-63 tl. 200 mm _x000d_
- podklad pod panely_x000d_
- včetně zpětného odstranění, odvozu a likvidace (včetně případného poplatku za uložení na skládce a skládkovného)</t>
  </si>
  <si>
    <t>2*3*2*0,2 = 2,400 =&gt; A</t>
  </si>
  <si>
    <t>45212</t>
  </si>
  <si>
    <t>PODKLAD KONSTR Z DÍLCŮ ŽELEZOBETON</t>
  </si>
  <si>
    <t>- rovnanina ze silničních panelů (předpoklad užití panelů, které má zhotovitel k dispozici, popř. nové panely, včetně nákupu a dodání) _x000d_
- včetně dovozu, naložení a pokládky _x000d_
- včetně zpětného odstranění, odvozu a likvidace panelů (včetně případného poplatku za uložení na skládce a skládkovného)</t>
  </si>
  <si>
    <t>opěry pro uložení provizorní modulární lávky: 2,0m*3,0m*0,6m*2 = 7,200 =&gt; A m3</t>
  </si>
  <si>
    <t>- dodání dílce požadovaného tvaru a vlastností, jeho skladování, doprava a osazení do
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</si>
</sst>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SO000'!S5+'1 - SO151'!S5+'2 - SO201'!S5+'3 - SO202'!S5)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SO000'!S6+'1 - SO151'!S6+'2 - SO201'!S6+'3 - SO202'!S6)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SO000'!S7+'1 - SO151'!S7+'2 - SO201'!S7+'3 - SO202'!S7)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SUM(D20,D21,D22,D23)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SO000'!J10</f>
        <v>0</v>
      </c>
      <c r="E20" s="27"/>
      <c r="F20" s="26">
        <f>('0 - SO000'!J11)</f>
        <v>0</v>
      </c>
      <c r="G20" s="13"/>
      <c r="H20" s="2"/>
      <c r="I20" s="2"/>
      <c r="S20" s="9">
        <f>ROUND('0 - SO000'!S11,4)</f>
        <v>0</v>
      </c>
    </row>
    <row r="21">
      <c r="A21" s="10"/>
      <c r="B21" s="24" t="s">
        <v>21</v>
      </c>
      <c r="C21" s="25" t="s">
        <v>22</v>
      </c>
      <c r="D21" s="26">
        <f>'1 - SO151'!J10</f>
        <v>0</v>
      </c>
      <c r="E21" s="27"/>
      <c r="F21" s="26">
        <f>('1 - SO151'!J11)</f>
        <v>0</v>
      </c>
      <c r="G21" s="13"/>
      <c r="H21" s="2"/>
      <c r="I21" s="2"/>
      <c r="S21" s="9">
        <f>ROUND('1 - SO151'!S11,4)</f>
        <v>0</v>
      </c>
    </row>
    <row r="22">
      <c r="A22" s="10"/>
      <c r="B22" s="24" t="s">
        <v>23</v>
      </c>
      <c r="C22" s="25" t="s">
        <v>24</v>
      </c>
      <c r="D22" s="26">
        <f>'2 - SO201'!J10</f>
        <v>0</v>
      </c>
      <c r="E22" s="27"/>
      <c r="F22" s="26">
        <f>('2 - SO201'!J11)</f>
        <v>0</v>
      </c>
      <c r="G22" s="13"/>
      <c r="H22" s="2"/>
      <c r="I22" s="2"/>
      <c r="S22" s="9">
        <f>ROUND('2 - SO201'!S11,4)</f>
        <v>0</v>
      </c>
    </row>
    <row r="23">
      <c r="A23" s="10"/>
      <c r="B23" s="24" t="s">
        <v>25</v>
      </c>
      <c r="C23" s="25" t="s">
        <v>26</v>
      </c>
      <c r="D23" s="26">
        <f>'3 - SO202'!J10</f>
        <v>0</v>
      </c>
      <c r="E23" s="27"/>
      <c r="F23" s="26">
        <f>('3 - SO202'!J11)</f>
        <v>0</v>
      </c>
      <c r="G23" s="13"/>
      <c r="H23" s="2"/>
      <c r="I23" s="2"/>
      <c r="S23" s="9">
        <f>ROUND('3 - SO202'!S11,4)</f>
        <v>0</v>
      </c>
    </row>
    <row r="24">
      <c r="A24" s="14"/>
      <c r="B24" s="4"/>
      <c r="C24" s="4"/>
      <c r="D24" s="4"/>
      <c r="E24" s="4"/>
      <c r="F24" s="4"/>
      <c r="G24" s="15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51'!A11" display="'SO151"/>
    <hyperlink ref="B22" location="'2 - SO201'!A11" display="'SO201"/>
    <hyperlink ref="B23" location="'3 - SO202'!A11" display="'SO202"/>
  </hyperlink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0+(H61)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28</v>
      </c>
      <c r="B10" s="1"/>
      <c r="C10" s="17"/>
      <c r="D10" s="1"/>
      <c r="E10" s="1"/>
      <c r="F10" s="1"/>
      <c r="G10" s="18"/>
      <c r="H10" s="1"/>
      <c r="I10" s="31" t="s">
        <v>29</v>
      </c>
      <c r="J10" s="32">
        <f>0+H62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30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ROUND(0+((H61)*1.21),2)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AVERAGE(J61)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33</v>
      </c>
      <c r="C19" s="34"/>
      <c r="D19" s="34"/>
      <c r="E19" s="34" t="s">
        <v>34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0+J26+J31+J36+J41+J46+J51+J56</f>
        <v>0</v>
      </c>
      <c r="L20" s="38">
        <f>0+L61</f>
        <v>0</v>
      </c>
      <c r="M20" s="13"/>
      <c r="N20" s="2"/>
      <c r="O20" s="2"/>
      <c r="P20" s="2"/>
      <c r="Q20" s="2"/>
      <c r="S20" s="9">
        <f>S61</f>
        <v>0</v>
      </c>
    </row>
    <row r="21" ht="12.75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3" t="s">
        <v>41</v>
      </c>
      <c r="I24" s="23" t="s">
        <v>42</v>
      </c>
      <c r="J24" s="23" t="s">
        <v>17</v>
      </c>
      <c r="K24" s="35" t="s">
        <v>43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44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 ht="12.75">
      <c r="A26" s="10"/>
      <c r="B26" s="41">
        <v>1</v>
      </c>
      <c r="C26" s="42" t="s">
        <v>45</v>
      </c>
      <c r="D26" s="42"/>
      <c r="E26" s="42" t="s">
        <v>46</v>
      </c>
      <c r="F26" s="42" t="s">
        <v>7</v>
      </c>
      <c r="G26" s="43" t="s">
        <v>47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 ht="12.75">
      <c r="A27" s="10"/>
      <c r="B27" s="49" t="s">
        <v>48</v>
      </c>
      <c r="C27" s="1"/>
      <c r="D27" s="1"/>
      <c r="E27" s="50" t="s">
        <v>49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 ht="12.75">
      <c r="A28" s="10"/>
      <c r="B28" s="49" t="s">
        <v>50</v>
      </c>
      <c r="C28" s="1"/>
      <c r="D28" s="1"/>
      <c r="E28" s="50" t="s">
        <v>51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 ht="12.75">
      <c r="A29" s="10"/>
      <c r="B29" s="49" t="s">
        <v>52</v>
      </c>
      <c r="C29" s="1"/>
      <c r="D29" s="1"/>
      <c r="E29" s="50" t="s">
        <v>53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 ht="12.75">
      <c r="A30" s="10"/>
      <c r="B30" s="51" t="s">
        <v>54</v>
      </c>
      <c r="C30" s="52"/>
      <c r="D30" s="52"/>
      <c r="E30" s="53" t="s">
        <v>55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 ht="12.75">
      <c r="A31" s="10"/>
      <c r="B31" s="41">
        <v>2</v>
      </c>
      <c r="C31" s="42" t="s">
        <v>56</v>
      </c>
      <c r="D31" s="42"/>
      <c r="E31" s="42" t="s">
        <v>57</v>
      </c>
      <c r="F31" s="42" t="s">
        <v>7</v>
      </c>
      <c r="G31" s="43" t="s">
        <v>47</v>
      </c>
      <c r="H31" s="55">
        <v>1</v>
      </c>
      <c r="I31" s="56">
        <v>0</v>
      </c>
      <c r="J31" s="57">
        <f>ROUND(H31*I31,2)</f>
        <v>0</v>
      </c>
      <c r="K31" s="58">
        <v>0.20999999999999999</v>
      </c>
      <c r="L31" s="59">
        <f>ROUND(J31*1.21,2)</f>
        <v>0</v>
      </c>
      <c r="M31" s="13"/>
      <c r="N31" s="2"/>
      <c r="O31" s="2"/>
      <c r="P31" s="2"/>
      <c r="Q31" s="33">
        <f>IF(ISNUMBER(K31),IF(H31&gt;0,IF(I31&gt;0,J31,0),0),0)</f>
        <v>0</v>
      </c>
      <c r="R31" s="9">
        <f>IF(ISNUMBER(K31)=FALSE,J31,0)</f>
        <v>0</v>
      </c>
    </row>
    <row r="32" ht="12.75">
      <c r="A32" s="10"/>
      <c r="B32" s="49" t="s">
        <v>48</v>
      </c>
      <c r="C32" s="1"/>
      <c r="D32" s="1"/>
      <c r="E32" s="50" t="s">
        <v>58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 ht="12.75">
      <c r="A33" s="10"/>
      <c r="B33" s="49" t="s">
        <v>50</v>
      </c>
      <c r="C33" s="1"/>
      <c r="D33" s="1"/>
      <c r="E33" s="50" t="s">
        <v>51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 ht="12.75">
      <c r="A34" s="10"/>
      <c r="B34" s="49" t="s">
        <v>52</v>
      </c>
      <c r="C34" s="1"/>
      <c r="D34" s="1"/>
      <c r="E34" s="50" t="s">
        <v>59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thickBot="1" ht="12.75">
      <c r="A35" s="10"/>
      <c r="B35" s="51" t="s">
        <v>54</v>
      </c>
      <c r="C35" s="52"/>
      <c r="D35" s="52"/>
      <c r="E35" s="53" t="s">
        <v>55</v>
      </c>
      <c r="F35" s="52"/>
      <c r="G35" s="52"/>
      <c r="H35" s="54"/>
      <c r="I35" s="52"/>
      <c r="J35" s="54"/>
      <c r="K35" s="52"/>
      <c r="L35" s="52"/>
      <c r="M35" s="13"/>
      <c r="N35" s="2"/>
      <c r="O35" s="2"/>
      <c r="P35" s="2"/>
      <c r="Q35" s="2"/>
    </row>
    <row r="36" thickTop="1" ht="12.75">
      <c r="A36" s="10"/>
      <c r="B36" s="41">
        <v>3</v>
      </c>
      <c r="C36" s="42" t="s">
        <v>60</v>
      </c>
      <c r="D36" s="42" t="s">
        <v>7</v>
      </c>
      <c r="E36" s="42" t="s">
        <v>61</v>
      </c>
      <c r="F36" s="42" t="s">
        <v>7</v>
      </c>
      <c r="G36" s="43" t="s">
        <v>47</v>
      </c>
      <c r="H36" s="55">
        <v>1</v>
      </c>
      <c r="I36" s="56">
        <v>0</v>
      </c>
      <c r="J36" s="57">
        <f>ROUND(H36*I36,2)</f>
        <v>0</v>
      </c>
      <c r="K36" s="58">
        <v>0.20999999999999999</v>
      </c>
      <c r="L36" s="59">
        <f>ROUND(J36*1.21,2)</f>
        <v>0</v>
      </c>
      <c r="M36" s="13"/>
      <c r="N36" s="2"/>
      <c r="O36" s="2"/>
      <c r="P36" s="2"/>
      <c r="Q36" s="33">
        <f>IF(ISNUMBER(K36),IF(H36&gt;0,IF(I36&gt;0,J36,0),0),0)</f>
        <v>0</v>
      </c>
      <c r="R36" s="9">
        <f>IF(ISNUMBER(K36)=FALSE,J36,0)</f>
        <v>0</v>
      </c>
    </row>
    <row r="37" ht="12.75">
      <c r="A37" s="10"/>
      <c r="B37" s="49" t="s">
        <v>48</v>
      </c>
      <c r="C37" s="1"/>
      <c r="D37" s="1"/>
      <c r="E37" s="50" t="s">
        <v>62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 ht="12.75">
      <c r="A38" s="10"/>
      <c r="B38" s="49" t="s">
        <v>50</v>
      </c>
      <c r="C38" s="1"/>
      <c r="D38" s="1"/>
      <c r="E38" s="50" t="s">
        <v>51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 ht="12.75">
      <c r="A39" s="10"/>
      <c r="B39" s="49" t="s">
        <v>52</v>
      </c>
      <c r="C39" s="1"/>
      <c r="D39" s="1"/>
      <c r="E39" s="50" t="s">
        <v>63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thickBot="1" ht="12.75">
      <c r="A40" s="10"/>
      <c r="B40" s="51" t="s">
        <v>54</v>
      </c>
      <c r="C40" s="52"/>
      <c r="D40" s="52"/>
      <c r="E40" s="53" t="s">
        <v>55</v>
      </c>
      <c r="F40" s="52"/>
      <c r="G40" s="52"/>
      <c r="H40" s="54"/>
      <c r="I40" s="52"/>
      <c r="J40" s="54"/>
      <c r="K40" s="52"/>
      <c r="L40" s="52"/>
      <c r="M40" s="13"/>
      <c r="N40" s="2"/>
      <c r="O40" s="2"/>
      <c r="P40" s="2"/>
      <c r="Q40" s="2"/>
    </row>
    <row r="41" thickTop="1" ht="12.75">
      <c r="A41" s="10"/>
      <c r="B41" s="41">
        <v>4</v>
      </c>
      <c r="C41" s="42" t="s">
        <v>64</v>
      </c>
      <c r="D41" s="42" t="s">
        <v>7</v>
      </c>
      <c r="E41" s="42" t="s">
        <v>65</v>
      </c>
      <c r="F41" s="42" t="s">
        <v>7</v>
      </c>
      <c r="G41" s="43" t="s">
        <v>47</v>
      </c>
      <c r="H41" s="55">
        <v>1</v>
      </c>
      <c r="I41" s="56">
        <v>0</v>
      </c>
      <c r="J41" s="57">
        <f>ROUND(H41*I41,2)</f>
        <v>0</v>
      </c>
      <c r="K41" s="58">
        <v>0.20999999999999999</v>
      </c>
      <c r="L41" s="59">
        <f>ROUND(J41*1.21,2)</f>
        <v>0</v>
      </c>
      <c r="M41" s="13"/>
      <c r="N41" s="2"/>
      <c r="O41" s="2"/>
      <c r="P41" s="2"/>
      <c r="Q41" s="33">
        <f>IF(ISNUMBER(K41),IF(H41&gt;0,IF(I41&gt;0,J41,0),0),0)</f>
        <v>0</v>
      </c>
      <c r="R41" s="9">
        <f>IF(ISNUMBER(K41)=FALSE,J41,0)</f>
        <v>0</v>
      </c>
    </row>
    <row r="42" ht="12.75">
      <c r="A42" s="10"/>
      <c r="B42" s="49" t="s">
        <v>48</v>
      </c>
      <c r="C42" s="1"/>
      <c r="D42" s="1"/>
      <c r="E42" s="50" t="s">
        <v>66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 ht="12.75">
      <c r="A43" s="10"/>
      <c r="B43" s="49" t="s">
        <v>50</v>
      </c>
      <c r="C43" s="1"/>
      <c r="D43" s="1"/>
      <c r="E43" s="50" t="s">
        <v>51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 ht="12.75">
      <c r="A44" s="10"/>
      <c r="B44" s="49" t="s">
        <v>52</v>
      </c>
      <c r="C44" s="1"/>
      <c r="D44" s="1"/>
      <c r="E44" s="50" t="s">
        <v>63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thickBot="1" ht="12.75">
      <c r="A45" s="10"/>
      <c r="B45" s="51" t="s">
        <v>54</v>
      </c>
      <c r="C45" s="52"/>
      <c r="D45" s="52"/>
      <c r="E45" s="53" t="s">
        <v>55</v>
      </c>
      <c r="F45" s="52"/>
      <c r="G45" s="52"/>
      <c r="H45" s="54"/>
      <c r="I45" s="52"/>
      <c r="J45" s="54"/>
      <c r="K45" s="52"/>
      <c r="L45" s="52"/>
      <c r="M45" s="13"/>
      <c r="N45" s="2"/>
      <c r="O45" s="2"/>
      <c r="P45" s="2"/>
      <c r="Q45" s="2"/>
    </row>
    <row r="46" thickTop="1" ht="12.75">
      <c r="A46" s="10"/>
      <c r="B46" s="41">
        <v>5</v>
      </c>
      <c r="C46" s="42" t="s">
        <v>67</v>
      </c>
      <c r="D46" s="42" t="s">
        <v>7</v>
      </c>
      <c r="E46" s="42" t="s">
        <v>68</v>
      </c>
      <c r="F46" s="42" t="s">
        <v>7</v>
      </c>
      <c r="G46" s="43" t="s">
        <v>47</v>
      </c>
      <c r="H46" s="55">
        <v>1</v>
      </c>
      <c r="I46" s="56">
        <v>0</v>
      </c>
      <c r="J46" s="57">
        <f>ROUND(H46*I46,2)</f>
        <v>0</v>
      </c>
      <c r="K46" s="58">
        <v>0.20999999999999999</v>
      </c>
      <c r="L46" s="59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 ht="12.75">
      <c r="A47" s="10"/>
      <c r="B47" s="49" t="s">
        <v>48</v>
      </c>
      <c r="C47" s="1"/>
      <c r="D47" s="1"/>
      <c r="E47" s="50" t="s">
        <v>69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 ht="12.75">
      <c r="A48" s="10"/>
      <c r="B48" s="49" t="s">
        <v>50</v>
      </c>
      <c r="C48" s="1"/>
      <c r="D48" s="1"/>
      <c r="E48" s="50" t="s">
        <v>51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 ht="12.75">
      <c r="A49" s="10"/>
      <c r="B49" s="49" t="s">
        <v>52</v>
      </c>
      <c r="C49" s="1"/>
      <c r="D49" s="1"/>
      <c r="E49" s="50" t="s">
        <v>70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thickBot="1" ht="12.75">
      <c r="A50" s="10"/>
      <c r="B50" s="51" t="s">
        <v>54</v>
      </c>
      <c r="C50" s="52"/>
      <c r="D50" s="52"/>
      <c r="E50" s="53" t="s">
        <v>55</v>
      </c>
      <c r="F50" s="52"/>
      <c r="G50" s="52"/>
      <c r="H50" s="54"/>
      <c r="I50" s="52"/>
      <c r="J50" s="54"/>
      <c r="K50" s="52"/>
      <c r="L50" s="52"/>
      <c r="M50" s="13"/>
      <c r="N50" s="2"/>
      <c r="O50" s="2"/>
      <c r="P50" s="2"/>
      <c r="Q50" s="2"/>
    </row>
    <row r="51" thickTop="1" ht="12.75">
      <c r="A51" s="10"/>
      <c r="B51" s="41">
        <v>6</v>
      </c>
      <c r="C51" s="42" t="s">
        <v>71</v>
      </c>
      <c r="D51" s="42" t="s">
        <v>7</v>
      </c>
      <c r="E51" s="42" t="s">
        <v>72</v>
      </c>
      <c r="F51" s="42" t="s">
        <v>7</v>
      </c>
      <c r="G51" s="43" t="s">
        <v>47</v>
      </c>
      <c r="H51" s="55">
        <v>1</v>
      </c>
      <c r="I51" s="56">
        <v>0</v>
      </c>
      <c r="J51" s="57">
        <f>ROUND(H51*I51,2)</f>
        <v>0</v>
      </c>
      <c r="K51" s="58">
        <v>0.20999999999999999</v>
      </c>
      <c r="L51" s="59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 ht="12.75">
      <c r="A52" s="10"/>
      <c r="B52" s="49" t="s">
        <v>48</v>
      </c>
      <c r="C52" s="1"/>
      <c r="D52" s="1"/>
      <c r="E52" s="50" t="s">
        <v>73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 ht="12.75">
      <c r="A53" s="10"/>
      <c r="B53" s="49" t="s">
        <v>50</v>
      </c>
      <c r="C53" s="1"/>
      <c r="D53" s="1"/>
      <c r="E53" s="50" t="s">
        <v>51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 ht="12.75">
      <c r="A54" s="10"/>
      <c r="B54" s="49" t="s">
        <v>52</v>
      </c>
      <c r="C54" s="1"/>
      <c r="D54" s="1"/>
      <c r="E54" s="50" t="s">
        <v>74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 ht="12.75">
      <c r="A55" s="10"/>
      <c r="B55" s="51" t="s">
        <v>54</v>
      </c>
      <c r="C55" s="52"/>
      <c r="D55" s="52"/>
      <c r="E55" s="53" t="s">
        <v>55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 ht="12.75">
      <c r="A56" s="10"/>
      <c r="B56" s="41">
        <v>7</v>
      </c>
      <c r="C56" s="42" t="s">
        <v>75</v>
      </c>
      <c r="D56" s="42" t="s">
        <v>7</v>
      </c>
      <c r="E56" s="42" t="s">
        <v>76</v>
      </c>
      <c r="F56" s="42" t="s">
        <v>7</v>
      </c>
      <c r="G56" s="43" t="s">
        <v>77</v>
      </c>
      <c r="H56" s="55">
        <v>1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 ht="12.75">
      <c r="A57" s="10"/>
      <c r="B57" s="49" t="s">
        <v>48</v>
      </c>
      <c r="C57" s="1"/>
      <c r="D57" s="1"/>
      <c r="E57" s="50" t="s">
        <v>78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 ht="12.75">
      <c r="A58" s="10"/>
      <c r="B58" s="49" t="s">
        <v>50</v>
      </c>
      <c r="C58" s="1"/>
      <c r="D58" s="1"/>
      <c r="E58" s="50" t="s">
        <v>79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 ht="12.75">
      <c r="A59" s="10"/>
      <c r="B59" s="49" t="s">
        <v>52</v>
      </c>
      <c r="C59" s="1"/>
      <c r="D59" s="1"/>
      <c r="E59" s="50" t="s">
        <v>80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 ht="12.75">
      <c r="A60" s="10"/>
      <c r="B60" s="51" t="s">
        <v>54</v>
      </c>
      <c r="C60" s="52"/>
      <c r="D60" s="52"/>
      <c r="E60" s="53" t="s">
        <v>55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 thickBot="1" ht="25" customHeight="1">
      <c r="A61" s="10"/>
      <c r="B61" s="1"/>
      <c r="C61" s="60">
        <v>0</v>
      </c>
      <c r="D61" s="1"/>
      <c r="E61" s="60" t="s">
        <v>35</v>
      </c>
      <c r="F61" s="1"/>
      <c r="G61" s="61" t="s">
        <v>81</v>
      </c>
      <c r="H61" s="62">
        <f>J26+J31+J36+J41+J46+J51+J56</f>
        <v>0</v>
      </c>
      <c r="I61" s="61" t="s">
        <v>82</v>
      </c>
      <c r="J61" s="63">
        <f>(L61-H61)</f>
        <v>0</v>
      </c>
      <c r="K61" s="61" t="s">
        <v>83</v>
      </c>
      <c r="L61" s="64">
        <f>ROUND((J26+J31+J36+J41+J46+J51+J56)*1.21,2)</f>
        <v>0</v>
      </c>
      <c r="M61" s="13"/>
      <c r="N61" s="2"/>
      <c r="O61" s="2"/>
      <c r="P61" s="2"/>
      <c r="Q61" s="33">
        <f>0+Q26+Q31+Q36+Q41+Q46+Q51+Q56</f>
        <v>0</v>
      </c>
      <c r="R61" s="9">
        <f>0+R26+R31+R36+R41+R46+R51+R56</f>
        <v>0</v>
      </c>
      <c r="S61" s="65">
        <f>Q61*(1+J61)+R61</f>
        <v>0</v>
      </c>
    </row>
    <row r="62" thickTop="1" thickBot="1" ht="25" customHeight="1">
      <c r="A62" s="10"/>
      <c r="B62" s="66"/>
      <c r="C62" s="66"/>
      <c r="D62" s="66"/>
      <c r="E62" s="66"/>
      <c r="F62" s="66"/>
      <c r="G62" s="67" t="s">
        <v>84</v>
      </c>
      <c r="H62" s="68">
        <f>0+J26+J31+J36+J41+J46+J51+J56</f>
        <v>0</v>
      </c>
      <c r="I62" s="67" t="s">
        <v>85</v>
      </c>
      <c r="J62" s="69">
        <f>0+J61</f>
        <v>0</v>
      </c>
      <c r="K62" s="67" t="s">
        <v>86</v>
      </c>
      <c r="L62" s="70">
        <f>0+L61</f>
        <v>0</v>
      </c>
      <c r="M62" s="13"/>
      <c r="N62" s="2"/>
      <c r="O62" s="2"/>
      <c r="P62" s="2"/>
      <c r="Q62" s="2"/>
    </row>
    <row r="63" ht="12.75">
      <c r="A63" s="14"/>
      <c r="B63" s="4"/>
      <c r="C63" s="4"/>
      <c r="D63" s="4"/>
      <c r="E63" s="4"/>
      <c r="F63" s="4"/>
      <c r="G63" s="4"/>
      <c r="H63" s="71"/>
      <c r="I63" s="4"/>
      <c r="J63" s="71"/>
      <c r="K63" s="4"/>
      <c r="L63" s="4"/>
      <c r="M63" s="15"/>
      <c r="N63" s="2"/>
      <c r="O63" s="2"/>
      <c r="P63" s="2"/>
      <c r="Q63" s="2"/>
    </row>
    <row r="64" ht="12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</sheetData>
  <mergeCells count="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0+(H31)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28</v>
      </c>
      <c r="B10" s="1"/>
      <c r="C10" s="17"/>
      <c r="D10" s="1"/>
      <c r="E10" s="1"/>
      <c r="F10" s="1"/>
      <c r="G10" s="18"/>
      <c r="H10" s="1"/>
      <c r="I10" s="31" t="s">
        <v>29</v>
      </c>
      <c r="J10" s="32">
        <f>0+H32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87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ROUND(0+((H31)*1.21),2)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AVERAGE(J31)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33</v>
      </c>
      <c r="C19" s="34"/>
      <c r="D19" s="34"/>
      <c r="E19" s="34" t="s">
        <v>34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0+J26</f>
        <v>0</v>
      </c>
      <c r="L20" s="38">
        <f>0+L31</f>
        <v>0</v>
      </c>
      <c r="M20" s="13"/>
      <c r="N20" s="2"/>
      <c r="O20" s="2"/>
      <c r="P20" s="2"/>
      <c r="Q20" s="2"/>
      <c r="S20" s="9">
        <f>S31</f>
        <v>0</v>
      </c>
    </row>
    <row r="21" ht="12.75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3" t="s">
        <v>41</v>
      </c>
      <c r="I24" s="23" t="s">
        <v>42</v>
      </c>
      <c r="J24" s="23" t="s">
        <v>17</v>
      </c>
      <c r="K24" s="35" t="s">
        <v>43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44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 ht="12.75">
      <c r="A26" s="10"/>
      <c r="B26" s="41">
        <v>1</v>
      </c>
      <c r="C26" s="42" t="s">
        <v>88</v>
      </c>
      <c r="D26" s="42" t="s">
        <v>7</v>
      </c>
      <c r="E26" s="42" t="s">
        <v>89</v>
      </c>
      <c r="F26" s="42" t="s">
        <v>7</v>
      </c>
      <c r="G26" s="43" t="s">
        <v>47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 ht="12.75">
      <c r="A27" s="10"/>
      <c r="B27" s="49" t="s">
        <v>48</v>
      </c>
      <c r="C27" s="1"/>
      <c r="D27" s="1"/>
      <c r="E27" s="50" t="s">
        <v>90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 ht="12.75">
      <c r="A28" s="10"/>
      <c r="B28" s="49" t="s">
        <v>50</v>
      </c>
      <c r="C28" s="1"/>
      <c r="D28" s="1"/>
      <c r="E28" s="50" t="s">
        <v>51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 ht="12.75">
      <c r="A29" s="10"/>
      <c r="B29" s="49" t="s">
        <v>52</v>
      </c>
      <c r="C29" s="1"/>
      <c r="D29" s="1"/>
      <c r="E29" s="50" t="s">
        <v>91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 ht="12.75">
      <c r="A30" s="10"/>
      <c r="B30" s="51" t="s">
        <v>54</v>
      </c>
      <c r="C30" s="52"/>
      <c r="D30" s="52"/>
      <c r="E30" s="53" t="s">
        <v>55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 thickBot="1" ht="25" customHeight="1">
      <c r="A31" s="10"/>
      <c r="B31" s="1"/>
      <c r="C31" s="60">
        <v>0</v>
      </c>
      <c r="D31" s="1"/>
      <c r="E31" s="60" t="s">
        <v>35</v>
      </c>
      <c r="F31" s="1"/>
      <c r="G31" s="61" t="s">
        <v>81</v>
      </c>
      <c r="H31" s="62">
        <f>0+J26</f>
        <v>0</v>
      </c>
      <c r="I31" s="61" t="s">
        <v>82</v>
      </c>
      <c r="J31" s="63">
        <f>(L31-H31)</f>
        <v>0</v>
      </c>
      <c r="K31" s="61" t="s">
        <v>83</v>
      </c>
      <c r="L31" s="64">
        <f>ROUND((0+J26)*1.21,2)</f>
        <v>0</v>
      </c>
      <c r="M31" s="13"/>
      <c r="N31" s="2"/>
      <c r="O31" s="2"/>
      <c r="P31" s="2"/>
      <c r="Q31" s="33">
        <f>0+Q26</f>
        <v>0</v>
      </c>
      <c r="R31" s="9">
        <f>0+R26</f>
        <v>0</v>
      </c>
      <c r="S31" s="65">
        <f>Q31*(1+J31)+R31</f>
        <v>0</v>
      </c>
    </row>
    <row r="32" thickTop="1" thickBot="1" ht="25" customHeight="1">
      <c r="A32" s="10"/>
      <c r="B32" s="66"/>
      <c r="C32" s="66"/>
      <c r="D32" s="66"/>
      <c r="E32" s="66"/>
      <c r="F32" s="66"/>
      <c r="G32" s="67" t="s">
        <v>84</v>
      </c>
      <c r="H32" s="68">
        <f>0+J26</f>
        <v>0</v>
      </c>
      <c r="I32" s="67" t="s">
        <v>85</v>
      </c>
      <c r="J32" s="69">
        <f>0+J31</f>
        <v>0</v>
      </c>
      <c r="K32" s="67" t="s">
        <v>86</v>
      </c>
      <c r="L32" s="70">
        <f>0+L31</f>
        <v>0</v>
      </c>
      <c r="M32" s="13"/>
      <c r="N32" s="2"/>
      <c r="O32" s="2"/>
      <c r="P32" s="2"/>
      <c r="Q32" s="2"/>
    </row>
    <row r="33" ht="12.75">
      <c r="A33" s="14"/>
      <c r="B33" s="4"/>
      <c r="C33" s="4"/>
      <c r="D33" s="4"/>
      <c r="E33" s="4"/>
      <c r="F33" s="4"/>
      <c r="G33" s="4"/>
      <c r="H33" s="71"/>
      <c r="I33" s="4"/>
      <c r="J33" s="71"/>
      <c r="K33" s="4"/>
      <c r="L33" s="4"/>
      <c r="M33" s="15"/>
      <c r="N33" s="2"/>
      <c r="O33" s="2"/>
      <c r="P33" s="2"/>
      <c r="Q33" s="2"/>
    </row>
    <row r="34" ht="12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0+(H84+H192+H250+H283+H326+H369+H397+H420+H513)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28</v>
      </c>
      <c r="B10" s="1"/>
      <c r="C10" s="17"/>
      <c r="D10" s="1"/>
      <c r="E10" s="1"/>
      <c r="F10" s="1"/>
      <c r="G10" s="18"/>
      <c r="H10" s="1"/>
      <c r="I10" s="31" t="s">
        <v>29</v>
      </c>
      <c r="J10" s="32">
        <f>0+H85+H193+H251+H284+H327+H370+H398+H421+H514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92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ROUND(0+((H84+H192+H250+H283+H326+H369+H397+H420+H513)*1.21),2)</f>
        <v>0</v>
      </c>
      <c r="K11" s="1"/>
      <c r="L11" s="1"/>
      <c r="M11" s="13"/>
      <c r="N11" s="2"/>
      <c r="O11" s="2"/>
      <c r="P11" s="2"/>
      <c r="Q11" s="33">
        <f>IF(SUM(K20:K28)&gt;0,ROUND(SUM(S20:S28)/SUM(K20:K28)-1,8),0)</f>
        <v>0</v>
      </c>
      <c r="R11" s="9">
        <f>AVERAGE(J84,J192,J250,J283,J326,J369,J397,J420,J513)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33</v>
      </c>
      <c r="C19" s="34"/>
      <c r="D19" s="34"/>
      <c r="E19" s="34" t="s">
        <v>34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0+J34+J39+J44+J49+J54+J59+J64+J69+J74+J79</f>
        <v>0</v>
      </c>
      <c r="L20" s="38">
        <f>0+L84</f>
        <v>0</v>
      </c>
      <c r="M20" s="13"/>
      <c r="N20" s="2"/>
      <c r="O20" s="2"/>
      <c r="P20" s="2"/>
      <c r="Q20" s="2"/>
      <c r="S20" s="9">
        <f>S84</f>
        <v>0</v>
      </c>
    </row>
    <row r="21" ht="12.75">
      <c r="A21" s="10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0+J87+J92+J97+J102+J107+J112+J117+J122+J127+J132+J137+J142+J147+J152+J157+J162+J167+J172+J177+J182+J187</f>
        <v>0</v>
      </c>
      <c r="L21" s="38">
        <f>0+L192</f>
        <v>0</v>
      </c>
      <c r="M21" s="13"/>
      <c r="N21" s="2"/>
      <c r="O21" s="2"/>
      <c r="P21" s="2"/>
      <c r="Q21" s="2"/>
      <c r="S21" s="9">
        <f>S192</f>
        <v>0</v>
      </c>
    </row>
    <row r="22" ht="12.75">
      <c r="A22" s="10"/>
      <c r="B22" s="36">
        <v>2</v>
      </c>
      <c r="C22" s="1"/>
      <c r="D22" s="1"/>
      <c r="E22" s="37" t="s">
        <v>94</v>
      </c>
      <c r="F22" s="1"/>
      <c r="G22" s="1"/>
      <c r="H22" s="1"/>
      <c r="I22" s="1"/>
      <c r="J22" s="1"/>
      <c r="K22" s="38">
        <f>0+J195+J200+J205+J210+J215+J220+J225+J230+J235+J240+J245</f>
        <v>0</v>
      </c>
      <c r="L22" s="38">
        <f>0+L250</f>
        <v>0</v>
      </c>
      <c r="M22" s="13"/>
      <c r="N22" s="2"/>
      <c r="O22" s="2"/>
      <c r="P22" s="2"/>
      <c r="Q22" s="2"/>
      <c r="S22" s="9">
        <f>S250</f>
        <v>0</v>
      </c>
    </row>
    <row r="23" ht="12.75">
      <c r="A23" s="10"/>
      <c r="B23" s="36">
        <v>3</v>
      </c>
      <c r="C23" s="1"/>
      <c r="D23" s="1"/>
      <c r="E23" s="37" t="s">
        <v>95</v>
      </c>
      <c r="F23" s="1"/>
      <c r="G23" s="1"/>
      <c r="H23" s="1"/>
      <c r="I23" s="1"/>
      <c r="J23" s="1"/>
      <c r="K23" s="38">
        <f>0+J253+J258+J263+J268+J273+J278</f>
        <v>0</v>
      </c>
      <c r="L23" s="38">
        <f>0+L283</f>
        <v>0</v>
      </c>
      <c r="M23" s="13"/>
      <c r="N23" s="2"/>
      <c r="O23" s="2"/>
      <c r="P23" s="2"/>
      <c r="Q23" s="2"/>
      <c r="S23" s="9">
        <f>S283</f>
        <v>0</v>
      </c>
    </row>
    <row r="24" ht="12.75">
      <c r="A24" s="10"/>
      <c r="B24" s="36">
        <v>4</v>
      </c>
      <c r="C24" s="1"/>
      <c r="D24" s="1"/>
      <c r="E24" s="37" t="s">
        <v>96</v>
      </c>
      <c r="F24" s="1"/>
      <c r="G24" s="1"/>
      <c r="H24" s="1"/>
      <c r="I24" s="1"/>
      <c r="J24" s="1"/>
      <c r="K24" s="38">
        <f>0+J286+J291+J296+J301+J306+J311+J316+J321</f>
        <v>0</v>
      </c>
      <c r="L24" s="38">
        <f>0+L326</f>
        <v>0</v>
      </c>
      <c r="M24" s="13"/>
      <c r="N24" s="2"/>
      <c r="O24" s="2"/>
      <c r="P24" s="2"/>
      <c r="Q24" s="2"/>
      <c r="S24" s="9">
        <f>S326</f>
        <v>0</v>
      </c>
    </row>
    <row r="25" ht="12.75">
      <c r="A25" s="10"/>
      <c r="B25" s="36">
        <v>5</v>
      </c>
      <c r="C25" s="1"/>
      <c r="D25" s="1"/>
      <c r="E25" s="37" t="s">
        <v>97</v>
      </c>
      <c r="F25" s="1"/>
      <c r="G25" s="1"/>
      <c r="H25" s="1"/>
      <c r="I25" s="1"/>
      <c r="J25" s="1"/>
      <c r="K25" s="38">
        <f>0+J329+J334+J339+J344+J349+J354+J359+J364</f>
        <v>0</v>
      </c>
      <c r="L25" s="38">
        <f>0+L369</f>
        <v>0</v>
      </c>
      <c r="M25" s="72"/>
      <c r="N25" s="2"/>
      <c r="O25" s="2"/>
      <c r="P25" s="2"/>
      <c r="Q25" s="2"/>
      <c r="S25" s="9">
        <f>S369</f>
        <v>0</v>
      </c>
    </row>
    <row r="26" ht="12.75">
      <c r="A26" s="10"/>
      <c r="B26" s="36">
        <v>7</v>
      </c>
      <c r="C26" s="1"/>
      <c r="D26" s="1"/>
      <c r="E26" s="37" t="s">
        <v>98</v>
      </c>
      <c r="F26" s="1"/>
      <c r="G26" s="1"/>
      <c r="H26" s="1"/>
      <c r="I26" s="1"/>
      <c r="J26" s="1"/>
      <c r="K26" s="38">
        <f>0+J372+J377+J382+J387+J392</f>
        <v>0</v>
      </c>
      <c r="L26" s="38">
        <f>0+L397</f>
        <v>0</v>
      </c>
      <c r="M26" s="72"/>
      <c r="N26" s="2"/>
      <c r="O26" s="2"/>
      <c r="P26" s="2"/>
      <c r="Q26" s="2"/>
      <c r="S26" s="9">
        <f>S397</f>
        <v>0</v>
      </c>
    </row>
    <row r="27" ht="12.75">
      <c r="A27" s="10"/>
      <c r="B27" s="36">
        <v>8</v>
      </c>
      <c r="C27" s="1"/>
      <c r="D27" s="1"/>
      <c r="E27" s="37" t="s">
        <v>99</v>
      </c>
      <c r="F27" s="1"/>
      <c r="G27" s="1"/>
      <c r="H27" s="1"/>
      <c r="I27" s="1"/>
      <c r="J27" s="1"/>
      <c r="K27" s="38">
        <f>0+J400+J405+J410+J415</f>
        <v>0</v>
      </c>
      <c r="L27" s="38">
        <f>0+L420</f>
        <v>0</v>
      </c>
      <c r="M27" s="72"/>
      <c r="N27" s="2"/>
      <c r="O27" s="2"/>
      <c r="P27" s="2"/>
      <c r="Q27" s="2"/>
      <c r="S27" s="9">
        <f>S420</f>
        <v>0</v>
      </c>
    </row>
    <row r="28" ht="12.75">
      <c r="A28" s="10"/>
      <c r="B28" s="36">
        <v>9</v>
      </c>
      <c r="C28" s="1"/>
      <c r="D28" s="1"/>
      <c r="E28" s="37" t="s">
        <v>100</v>
      </c>
      <c r="F28" s="1"/>
      <c r="G28" s="1"/>
      <c r="H28" s="1"/>
      <c r="I28" s="1"/>
      <c r="J28" s="1"/>
      <c r="K28" s="38">
        <f>0+J423+J428+J433+J438+J443+J448+J453+J458+J463+J468+J473+J478+J483+J488+J493+J498+J503+J508</f>
        <v>0</v>
      </c>
      <c r="L28" s="38">
        <f>0+L513</f>
        <v>0</v>
      </c>
      <c r="M28" s="72"/>
      <c r="N28" s="2"/>
      <c r="O28" s="2"/>
      <c r="P28" s="2"/>
      <c r="Q28" s="2"/>
      <c r="S28" s="9">
        <f>S513</f>
        <v>0</v>
      </c>
    </row>
    <row r="29" ht="12.75">
      <c r="A29" s="1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73"/>
      <c r="N29" s="2"/>
      <c r="O29" s="2"/>
      <c r="P29" s="2"/>
      <c r="Q29" s="2"/>
    </row>
    <row r="30" ht="14" customHeight="1">
      <c r="A30" s="4"/>
      <c r="B30" s="28" t="s">
        <v>36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4"/>
      <c r="N31" s="2"/>
      <c r="O31" s="2"/>
      <c r="P31" s="2"/>
      <c r="Q31" s="2"/>
    </row>
    <row r="32" ht="18" customHeight="1">
      <c r="A32" s="10"/>
      <c r="B32" s="34" t="s">
        <v>37</v>
      </c>
      <c r="C32" s="34" t="s">
        <v>33</v>
      </c>
      <c r="D32" s="34" t="s">
        <v>38</v>
      </c>
      <c r="E32" s="34" t="s">
        <v>34</v>
      </c>
      <c r="F32" s="34" t="s">
        <v>39</v>
      </c>
      <c r="G32" s="35" t="s">
        <v>40</v>
      </c>
      <c r="H32" s="23" t="s">
        <v>41</v>
      </c>
      <c r="I32" s="23" t="s">
        <v>42</v>
      </c>
      <c r="J32" s="23" t="s">
        <v>17</v>
      </c>
      <c r="K32" s="35" t="s">
        <v>43</v>
      </c>
      <c r="L32" s="23" t="s">
        <v>18</v>
      </c>
      <c r="M32" s="72"/>
      <c r="N32" s="2"/>
      <c r="O32" s="2"/>
      <c r="P32" s="2"/>
      <c r="Q32" s="2"/>
    </row>
    <row r="33" ht="40" customHeight="1">
      <c r="A33" s="10"/>
      <c r="B33" s="39" t="s">
        <v>44</v>
      </c>
      <c r="C33" s="1"/>
      <c r="D33" s="1"/>
      <c r="E33" s="1"/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 ht="12.75">
      <c r="A34" s="10"/>
      <c r="B34" s="41">
        <v>1</v>
      </c>
      <c r="C34" s="42" t="s">
        <v>101</v>
      </c>
      <c r="D34" s="42" t="s">
        <v>102</v>
      </c>
      <c r="E34" s="42" t="s">
        <v>103</v>
      </c>
      <c r="F34" s="42" t="s">
        <v>7</v>
      </c>
      <c r="G34" s="43" t="s">
        <v>104</v>
      </c>
      <c r="H34" s="44">
        <v>927.92700000000002</v>
      </c>
      <c r="I34" s="45">
        <v>0</v>
      </c>
      <c r="J34" s="46">
        <f>ROUND(H34*I34,2)</f>
        <v>0</v>
      </c>
      <c r="K34" s="47">
        <v>0.20999999999999999</v>
      </c>
      <c r="L34" s="48">
        <f>ROUND(J34*1.21,2)</f>
        <v>0</v>
      </c>
      <c r="M34" s="13"/>
      <c r="N34" s="2"/>
      <c r="O34" s="2"/>
      <c r="P34" s="2"/>
      <c r="Q34" s="33">
        <f>IF(ISNUMBER(K34),IF(H34&gt;0,IF(I34&gt;0,J34,0),0),0)</f>
        <v>0</v>
      </c>
      <c r="R34" s="9">
        <f>IF(ISNUMBER(K34)=FALSE,J34,0)</f>
        <v>0</v>
      </c>
    </row>
    <row r="35" ht="12.75">
      <c r="A35" s="10"/>
      <c r="B35" s="49" t="s">
        <v>48</v>
      </c>
      <c r="C35" s="1"/>
      <c r="D35" s="1"/>
      <c r="E35" s="50" t="s">
        <v>105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 ht="12.75">
      <c r="A36" s="10"/>
      <c r="B36" s="49" t="s">
        <v>50</v>
      </c>
      <c r="C36" s="1"/>
      <c r="D36" s="1"/>
      <c r="E36" s="50" t="s">
        <v>106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ht="12.75">
      <c r="A37" s="10"/>
      <c r="B37" s="49" t="s">
        <v>52</v>
      </c>
      <c r="C37" s="1"/>
      <c r="D37" s="1"/>
      <c r="E37" s="50" t="s">
        <v>107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 thickBot="1" ht="12.75">
      <c r="A38" s="10"/>
      <c r="B38" s="51" t="s">
        <v>54</v>
      </c>
      <c r="C38" s="52"/>
      <c r="D38" s="52"/>
      <c r="E38" s="53" t="s">
        <v>55</v>
      </c>
      <c r="F38" s="52"/>
      <c r="G38" s="52"/>
      <c r="H38" s="54"/>
      <c r="I38" s="52"/>
      <c r="J38" s="54"/>
      <c r="K38" s="52"/>
      <c r="L38" s="52"/>
      <c r="M38" s="13"/>
      <c r="N38" s="2"/>
      <c r="O38" s="2"/>
      <c r="P38" s="2"/>
      <c r="Q38" s="2"/>
    </row>
    <row r="39" thickTop="1" ht="12.75">
      <c r="A39" s="10"/>
      <c r="B39" s="41">
        <v>2</v>
      </c>
      <c r="C39" s="42" t="s">
        <v>101</v>
      </c>
      <c r="D39" s="42" t="s">
        <v>108</v>
      </c>
      <c r="E39" s="42" t="s">
        <v>103</v>
      </c>
      <c r="F39" s="42" t="s">
        <v>7</v>
      </c>
      <c r="G39" s="43" t="s">
        <v>104</v>
      </c>
      <c r="H39" s="55">
        <v>147.58799999999999</v>
      </c>
      <c r="I39" s="56">
        <v>0</v>
      </c>
      <c r="J39" s="57">
        <f>ROUND(H39*I39,2)</f>
        <v>0</v>
      </c>
      <c r="K39" s="58">
        <v>0.20999999999999999</v>
      </c>
      <c r="L39" s="59">
        <f>ROUND(J39*1.21,2)</f>
        <v>0</v>
      </c>
      <c r="M39" s="13"/>
      <c r="N39" s="2"/>
      <c r="O39" s="2"/>
      <c r="P39" s="2"/>
      <c r="Q39" s="33">
        <f>IF(ISNUMBER(K39),IF(H39&gt;0,IF(I39&gt;0,J39,0),0),0)</f>
        <v>0</v>
      </c>
      <c r="R39" s="9">
        <f>IF(ISNUMBER(K39)=FALSE,J39,0)</f>
        <v>0</v>
      </c>
    </row>
    <row r="40" ht="12.75">
      <c r="A40" s="10"/>
      <c r="B40" s="49" t="s">
        <v>48</v>
      </c>
      <c r="C40" s="1"/>
      <c r="D40" s="1"/>
      <c r="E40" s="50" t="s">
        <v>109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 ht="12.75">
      <c r="A41" s="10"/>
      <c r="B41" s="49" t="s">
        <v>50</v>
      </c>
      <c r="C41" s="1"/>
      <c r="D41" s="1"/>
      <c r="E41" s="50" t="s">
        <v>110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 ht="12.75">
      <c r="A42" s="10"/>
      <c r="B42" s="49" t="s">
        <v>52</v>
      </c>
      <c r="C42" s="1"/>
      <c r="D42" s="1"/>
      <c r="E42" s="50" t="s">
        <v>107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 thickBot="1" ht="12.75">
      <c r="A43" s="10"/>
      <c r="B43" s="51" t="s">
        <v>54</v>
      </c>
      <c r="C43" s="52"/>
      <c r="D43" s="52"/>
      <c r="E43" s="53" t="s">
        <v>55</v>
      </c>
      <c r="F43" s="52"/>
      <c r="G43" s="52"/>
      <c r="H43" s="54"/>
      <c r="I43" s="52"/>
      <c r="J43" s="54"/>
      <c r="K43" s="52"/>
      <c r="L43" s="52"/>
      <c r="M43" s="13"/>
      <c r="N43" s="2"/>
      <c r="O43" s="2"/>
      <c r="P43" s="2"/>
      <c r="Q43" s="2"/>
    </row>
    <row r="44" thickTop="1" ht="12.75">
      <c r="A44" s="10"/>
      <c r="B44" s="41">
        <v>3</v>
      </c>
      <c r="C44" s="42" t="s">
        <v>101</v>
      </c>
      <c r="D44" s="42" t="s">
        <v>111</v>
      </c>
      <c r="E44" s="42" t="s">
        <v>103</v>
      </c>
      <c r="F44" s="42" t="s">
        <v>7</v>
      </c>
      <c r="G44" s="43" t="s">
        <v>104</v>
      </c>
      <c r="H44" s="55">
        <v>593.03999999999996</v>
      </c>
      <c r="I44" s="56">
        <v>0</v>
      </c>
      <c r="J44" s="57">
        <f>ROUND(H44*I44,2)</f>
        <v>0</v>
      </c>
      <c r="K44" s="58">
        <v>0.20999999999999999</v>
      </c>
      <c r="L44" s="59">
        <f>ROUND(J44*1.21,2)</f>
        <v>0</v>
      </c>
      <c r="M44" s="13"/>
      <c r="N44" s="2"/>
      <c r="O44" s="2"/>
      <c r="P44" s="2"/>
      <c r="Q44" s="33">
        <f>IF(ISNUMBER(K44),IF(H44&gt;0,IF(I44&gt;0,J44,0),0),0)</f>
        <v>0</v>
      </c>
      <c r="R44" s="9">
        <f>IF(ISNUMBER(K44)=FALSE,J44,0)</f>
        <v>0</v>
      </c>
    </row>
    <row r="45" ht="12.75">
      <c r="A45" s="10"/>
      <c r="B45" s="49" t="s">
        <v>48</v>
      </c>
      <c r="C45" s="1"/>
      <c r="D45" s="1"/>
      <c r="E45" s="50" t="s">
        <v>112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 ht="12.75">
      <c r="A46" s="10"/>
      <c r="B46" s="49" t="s">
        <v>50</v>
      </c>
      <c r="C46" s="1"/>
      <c r="D46" s="1"/>
      <c r="E46" s="50" t="s">
        <v>113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 ht="12.75">
      <c r="A47" s="10"/>
      <c r="B47" s="49" t="s">
        <v>52</v>
      </c>
      <c r="C47" s="1"/>
      <c r="D47" s="1"/>
      <c r="E47" s="50" t="s">
        <v>7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 thickBot="1" ht="12.75">
      <c r="A48" s="10"/>
      <c r="B48" s="51" t="s">
        <v>54</v>
      </c>
      <c r="C48" s="52"/>
      <c r="D48" s="52"/>
      <c r="E48" s="53" t="s">
        <v>55</v>
      </c>
      <c r="F48" s="52"/>
      <c r="G48" s="52"/>
      <c r="H48" s="54"/>
      <c r="I48" s="52"/>
      <c r="J48" s="54"/>
      <c r="K48" s="52"/>
      <c r="L48" s="52"/>
      <c r="M48" s="13"/>
      <c r="N48" s="2"/>
      <c r="O48" s="2"/>
      <c r="P48" s="2"/>
      <c r="Q48" s="2"/>
    </row>
    <row r="49" thickTop="1" ht="12.75">
      <c r="A49" s="10"/>
      <c r="B49" s="41">
        <v>4</v>
      </c>
      <c r="C49" s="42" t="s">
        <v>101</v>
      </c>
      <c r="D49" s="42" t="s">
        <v>114</v>
      </c>
      <c r="E49" s="42" t="s">
        <v>103</v>
      </c>
      <c r="F49" s="42" t="s">
        <v>7</v>
      </c>
      <c r="G49" s="43" t="s">
        <v>104</v>
      </c>
      <c r="H49" s="55">
        <v>131.32499999999999</v>
      </c>
      <c r="I49" s="56">
        <v>0</v>
      </c>
      <c r="J49" s="57">
        <f>ROUND(H49*I49,2)</f>
        <v>0</v>
      </c>
      <c r="K49" s="58">
        <v>0.20999999999999999</v>
      </c>
      <c r="L49" s="59">
        <f>ROUND(J49*1.21,2)</f>
        <v>0</v>
      </c>
      <c r="M49" s="13"/>
      <c r="N49" s="2"/>
      <c r="O49" s="2"/>
      <c r="P49" s="2"/>
      <c r="Q49" s="33">
        <f>IF(ISNUMBER(K49),IF(H49&gt;0,IF(I49&gt;0,J49,0),0),0)</f>
        <v>0</v>
      </c>
      <c r="R49" s="9">
        <f>IF(ISNUMBER(K49)=FALSE,J49,0)</f>
        <v>0</v>
      </c>
    </row>
    <row r="50" ht="12.75">
      <c r="A50" s="10"/>
      <c r="B50" s="49" t="s">
        <v>48</v>
      </c>
      <c r="C50" s="1"/>
      <c r="D50" s="1"/>
      <c r="E50" s="50" t="s">
        <v>115</v>
      </c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 ht="12.75">
      <c r="A51" s="10"/>
      <c r="B51" s="49" t="s">
        <v>50</v>
      </c>
      <c r="C51" s="1"/>
      <c r="D51" s="1"/>
      <c r="E51" s="50" t="s">
        <v>116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 ht="12.75">
      <c r="A52" s="10"/>
      <c r="B52" s="49" t="s">
        <v>52</v>
      </c>
      <c r="C52" s="1"/>
      <c r="D52" s="1"/>
      <c r="E52" s="50" t="s">
        <v>7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 thickBot="1" ht="12.75">
      <c r="A53" s="10"/>
      <c r="B53" s="51" t="s">
        <v>54</v>
      </c>
      <c r="C53" s="52"/>
      <c r="D53" s="52"/>
      <c r="E53" s="53" t="s">
        <v>55</v>
      </c>
      <c r="F53" s="52"/>
      <c r="G53" s="52"/>
      <c r="H53" s="54"/>
      <c r="I53" s="52"/>
      <c r="J53" s="54"/>
      <c r="K53" s="52"/>
      <c r="L53" s="52"/>
      <c r="M53" s="13"/>
      <c r="N53" s="2"/>
      <c r="O53" s="2"/>
      <c r="P53" s="2"/>
      <c r="Q53" s="2"/>
    </row>
    <row r="54" thickTop="1" ht="12.75">
      <c r="A54" s="10"/>
      <c r="B54" s="41">
        <v>5</v>
      </c>
      <c r="C54" s="42" t="s">
        <v>101</v>
      </c>
      <c r="D54" s="42" t="s">
        <v>117</v>
      </c>
      <c r="E54" s="42" t="s">
        <v>103</v>
      </c>
      <c r="F54" s="42" t="s">
        <v>7</v>
      </c>
      <c r="G54" s="43" t="s">
        <v>104</v>
      </c>
      <c r="H54" s="55">
        <v>26.449999999999999</v>
      </c>
      <c r="I54" s="56">
        <v>0</v>
      </c>
      <c r="J54" s="57">
        <f>ROUND(H54*I54,2)</f>
        <v>0</v>
      </c>
      <c r="K54" s="58">
        <v>0.20999999999999999</v>
      </c>
      <c r="L54" s="59">
        <f>ROUND(J54*1.21,2)</f>
        <v>0</v>
      </c>
      <c r="M54" s="13"/>
      <c r="N54" s="2"/>
      <c r="O54" s="2"/>
      <c r="P54" s="2"/>
      <c r="Q54" s="33">
        <f>IF(ISNUMBER(K54),IF(H54&gt;0,IF(I54&gt;0,J54,0),0),0)</f>
        <v>0</v>
      </c>
      <c r="R54" s="9">
        <f>IF(ISNUMBER(K54)=FALSE,J54,0)</f>
        <v>0</v>
      </c>
    </row>
    <row r="55" ht="12.75">
      <c r="A55" s="10"/>
      <c r="B55" s="49" t="s">
        <v>48</v>
      </c>
      <c r="C55" s="1"/>
      <c r="D55" s="1"/>
      <c r="E55" s="50" t="s">
        <v>118</v>
      </c>
      <c r="F55" s="1"/>
      <c r="G55" s="1"/>
      <c r="H55" s="40"/>
      <c r="I55" s="1"/>
      <c r="J55" s="40"/>
      <c r="K55" s="1"/>
      <c r="L55" s="1"/>
      <c r="M55" s="13"/>
      <c r="N55" s="2"/>
      <c r="O55" s="2"/>
      <c r="P55" s="2"/>
      <c r="Q55" s="2"/>
    </row>
    <row r="56" ht="12.75">
      <c r="A56" s="10"/>
      <c r="B56" s="49" t="s">
        <v>50</v>
      </c>
      <c r="C56" s="1"/>
      <c r="D56" s="1"/>
      <c r="E56" s="50" t="s">
        <v>119</v>
      </c>
      <c r="F56" s="1"/>
      <c r="G56" s="1"/>
      <c r="H56" s="40"/>
      <c r="I56" s="1"/>
      <c r="J56" s="40"/>
      <c r="K56" s="1"/>
      <c r="L56" s="1"/>
      <c r="M56" s="13"/>
      <c r="N56" s="2"/>
      <c r="O56" s="2"/>
      <c r="P56" s="2"/>
      <c r="Q56" s="2"/>
    </row>
    <row r="57" ht="12.75">
      <c r="A57" s="10"/>
      <c r="B57" s="49" t="s">
        <v>52</v>
      </c>
      <c r="C57" s="1"/>
      <c r="D57" s="1"/>
      <c r="E57" s="50" t="s">
        <v>120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 thickBot="1" ht="12.75">
      <c r="A58" s="10"/>
      <c r="B58" s="51" t="s">
        <v>54</v>
      </c>
      <c r="C58" s="52"/>
      <c r="D58" s="52"/>
      <c r="E58" s="53" t="s">
        <v>55</v>
      </c>
      <c r="F58" s="52"/>
      <c r="G58" s="52"/>
      <c r="H58" s="54"/>
      <c r="I58" s="52"/>
      <c r="J58" s="54"/>
      <c r="K58" s="52"/>
      <c r="L58" s="52"/>
      <c r="M58" s="13"/>
      <c r="N58" s="2"/>
      <c r="O58" s="2"/>
      <c r="P58" s="2"/>
      <c r="Q58" s="2"/>
    </row>
    <row r="59" thickTop="1" ht="12.75">
      <c r="A59" s="10"/>
      <c r="B59" s="41">
        <v>6</v>
      </c>
      <c r="C59" s="42" t="s">
        <v>121</v>
      </c>
      <c r="D59" s="42" t="s">
        <v>102</v>
      </c>
      <c r="E59" s="42" t="s">
        <v>122</v>
      </c>
      <c r="F59" s="42" t="s">
        <v>7</v>
      </c>
      <c r="G59" s="43" t="s">
        <v>104</v>
      </c>
      <c r="H59" s="55">
        <v>51.832000000000001</v>
      </c>
      <c r="I59" s="56">
        <v>0</v>
      </c>
      <c r="J59" s="57">
        <f>ROUND(H59*I59,2)</f>
        <v>0</v>
      </c>
      <c r="K59" s="58">
        <v>0.20999999999999999</v>
      </c>
      <c r="L59" s="59">
        <f>ROUND(J59*1.21,2)</f>
        <v>0</v>
      </c>
      <c r="M59" s="13"/>
      <c r="N59" s="2"/>
      <c r="O59" s="2"/>
      <c r="P59" s="2"/>
      <c r="Q59" s="33">
        <f>IF(ISNUMBER(K59),IF(H59&gt;0,IF(I59&gt;0,J59,0),0),0)</f>
        <v>0</v>
      </c>
      <c r="R59" s="9">
        <f>IF(ISNUMBER(K59)=FALSE,J59,0)</f>
        <v>0</v>
      </c>
    </row>
    <row r="60" ht="12.75">
      <c r="A60" s="10"/>
      <c r="B60" s="49" t="s">
        <v>48</v>
      </c>
      <c r="C60" s="1"/>
      <c r="D60" s="1"/>
      <c r="E60" s="50" t="s">
        <v>123</v>
      </c>
      <c r="F60" s="1"/>
      <c r="G60" s="1"/>
      <c r="H60" s="40"/>
      <c r="I60" s="1"/>
      <c r="J60" s="40"/>
      <c r="K60" s="1"/>
      <c r="L60" s="1"/>
      <c r="M60" s="13"/>
      <c r="N60" s="2"/>
      <c r="O60" s="2"/>
      <c r="P60" s="2"/>
      <c r="Q60" s="2"/>
    </row>
    <row r="61" ht="12.75">
      <c r="A61" s="10"/>
      <c r="B61" s="49" t="s">
        <v>50</v>
      </c>
      <c r="C61" s="1"/>
      <c r="D61" s="1"/>
      <c r="E61" s="50" t="s">
        <v>124</v>
      </c>
      <c r="F61" s="1"/>
      <c r="G61" s="1"/>
      <c r="H61" s="40"/>
      <c r="I61" s="1"/>
      <c r="J61" s="40"/>
      <c r="K61" s="1"/>
      <c r="L61" s="1"/>
      <c r="M61" s="13"/>
      <c r="N61" s="2"/>
      <c r="O61" s="2"/>
      <c r="P61" s="2"/>
      <c r="Q61" s="2"/>
    </row>
    <row r="62" ht="12.75">
      <c r="A62" s="10"/>
      <c r="B62" s="49" t="s">
        <v>52</v>
      </c>
      <c r="C62" s="1"/>
      <c r="D62" s="1"/>
      <c r="E62" s="50" t="s">
        <v>107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 thickBot="1" ht="12.75">
      <c r="A63" s="10"/>
      <c r="B63" s="51" t="s">
        <v>54</v>
      </c>
      <c r="C63" s="52"/>
      <c r="D63" s="52"/>
      <c r="E63" s="53" t="s">
        <v>55</v>
      </c>
      <c r="F63" s="52"/>
      <c r="G63" s="52"/>
      <c r="H63" s="54"/>
      <c r="I63" s="52"/>
      <c r="J63" s="54"/>
      <c r="K63" s="52"/>
      <c r="L63" s="52"/>
      <c r="M63" s="13"/>
      <c r="N63" s="2"/>
      <c r="O63" s="2"/>
      <c r="P63" s="2"/>
      <c r="Q63" s="2"/>
    </row>
    <row r="64" thickTop="1" ht="12.75">
      <c r="A64" s="10"/>
      <c r="B64" s="41">
        <v>7</v>
      </c>
      <c r="C64" s="42" t="s">
        <v>121</v>
      </c>
      <c r="D64" s="42" t="s">
        <v>108</v>
      </c>
      <c r="E64" s="42" t="s">
        <v>122</v>
      </c>
      <c r="F64" s="42" t="s">
        <v>7</v>
      </c>
      <c r="G64" s="43" t="s">
        <v>104</v>
      </c>
      <c r="H64" s="55">
        <v>0.42099999999999999</v>
      </c>
      <c r="I64" s="56">
        <v>0</v>
      </c>
      <c r="J64" s="57">
        <f>ROUND(H64*I64,2)</f>
        <v>0</v>
      </c>
      <c r="K64" s="58">
        <v>0.20999999999999999</v>
      </c>
      <c r="L64" s="59">
        <f>ROUND(J64*1.21,2)</f>
        <v>0</v>
      </c>
      <c r="M64" s="13"/>
      <c r="N64" s="2"/>
      <c r="O64" s="2"/>
      <c r="P64" s="2"/>
      <c r="Q64" s="33">
        <f>IF(ISNUMBER(K64),IF(H64&gt;0,IF(I64&gt;0,J64,0),0),0)</f>
        <v>0</v>
      </c>
      <c r="R64" s="9">
        <f>IF(ISNUMBER(K64)=FALSE,J64,0)</f>
        <v>0</v>
      </c>
    </row>
    <row r="65" ht="12.75">
      <c r="A65" s="10"/>
      <c r="B65" s="49" t="s">
        <v>48</v>
      </c>
      <c r="C65" s="1"/>
      <c r="D65" s="1"/>
      <c r="E65" s="50" t="s">
        <v>125</v>
      </c>
      <c r="F65" s="1"/>
      <c r="G65" s="1"/>
      <c r="H65" s="40"/>
      <c r="I65" s="1"/>
      <c r="J65" s="40"/>
      <c r="K65" s="1"/>
      <c r="L65" s="1"/>
      <c r="M65" s="13"/>
      <c r="N65" s="2"/>
      <c r="O65" s="2"/>
      <c r="P65" s="2"/>
      <c r="Q65" s="2"/>
    </row>
    <row r="66" ht="12.75">
      <c r="A66" s="10"/>
      <c r="B66" s="49" t="s">
        <v>50</v>
      </c>
      <c r="C66" s="1"/>
      <c r="D66" s="1"/>
      <c r="E66" s="50" t="s">
        <v>126</v>
      </c>
      <c r="F66" s="1"/>
      <c r="G66" s="1"/>
      <c r="H66" s="40"/>
      <c r="I66" s="1"/>
      <c r="J66" s="40"/>
      <c r="K66" s="1"/>
      <c r="L66" s="1"/>
      <c r="M66" s="13"/>
      <c r="N66" s="2"/>
      <c r="O66" s="2"/>
      <c r="P66" s="2"/>
      <c r="Q66" s="2"/>
    </row>
    <row r="67" ht="12.75">
      <c r="A67" s="10"/>
      <c r="B67" s="49" t="s">
        <v>52</v>
      </c>
      <c r="C67" s="1"/>
      <c r="D67" s="1"/>
      <c r="E67" s="50" t="s">
        <v>107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 thickBot="1" ht="12.75">
      <c r="A68" s="10"/>
      <c r="B68" s="51" t="s">
        <v>54</v>
      </c>
      <c r="C68" s="52"/>
      <c r="D68" s="52"/>
      <c r="E68" s="53" t="s">
        <v>55</v>
      </c>
      <c r="F68" s="52"/>
      <c r="G68" s="52"/>
      <c r="H68" s="54"/>
      <c r="I68" s="52"/>
      <c r="J68" s="54"/>
      <c r="K68" s="52"/>
      <c r="L68" s="52"/>
      <c r="M68" s="13"/>
      <c r="N68" s="2"/>
      <c r="O68" s="2"/>
      <c r="P68" s="2"/>
      <c r="Q68" s="2"/>
    </row>
    <row r="69" thickTop="1" ht="12.75">
      <c r="A69" s="10"/>
      <c r="B69" s="41">
        <v>8</v>
      </c>
      <c r="C69" s="42" t="s">
        <v>127</v>
      </c>
      <c r="D69" s="42" t="s">
        <v>7</v>
      </c>
      <c r="E69" s="42" t="s">
        <v>128</v>
      </c>
      <c r="F69" s="42" t="s">
        <v>7</v>
      </c>
      <c r="G69" s="43" t="s">
        <v>129</v>
      </c>
      <c r="H69" s="55">
        <v>1.2749999999999999</v>
      </c>
      <c r="I69" s="56">
        <v>0</v>
      </c>
      <c r="J69" s="57">
        <f>ROUND(H69*I69,2)</f>
        <v>0</v>
      </c>
      <c r="K69" s="58">
        <v>0.20999999999999999</v>
      </c>
      <c r="L69" s="59">
        <f>ROUND(J69*1.21,2)</f>
        <v>0</v>
      </c>
      <c r="M69" s="13"/>
      <c r="N69" s="2"/>
      <c r="O69" s="2"/>
      <c r="P69" s="2"/>
      <c r="Q69" s="33">
        <f>IF(ISNUMBER(K69),IF(H69&gt;0,IF(I69&gt;0,J69,0),0),0)</f>
        <v>0</v>
      </c>
      <c r="R69" s="9">
        <f>IF(ISNUMBER(K69)=FALSE,J69,0)</f>
        <v>0</v>
      </c>
    </row>
    <row r="70" ht="12.75">
      <c r="A70" s="10"/>
      <c r="B70" s="49" t="s">
        <v>48</v>
      </c>
      <c r="C70" s="1"/>
      <c r="D70" s="1"/>
      <c r="E70" s="50" t="s">
        <v>130</v>
      </c>
      <c r="F70" s="1"/>
      <c r="G70" s="1"/>
      <c r="H70" s="40"/>
      <c r="I70" s="1"/>
      <c r="J70" s="40"/>
      <c r="K70" s="1"/>
      <c r="L70" s="1"/>
      <c r="M70" s="13"/>
      <c r="N70" s="2"/>
      <c r="O70" s="2"/>
      <c r="P70" s="2"/>
      <c r="Q70" s="2"/>
    </row>
    <row r="71" ht="12.75">
      <c r="A71" s="10"/>
      <c r="B71" s="49" t="s">
        <v>50</v>
      </c>
      <c r="C71" s="1"/>
      <c r="D71" s="1"/>
      <c r="E71" s="50" t="s">
        <v>131</v>
      </c>
      <c r="F71" s="1"/>
      <c r="G71" s="1"/>
      <c r="H71" s="40"/>
      <c r="I71" s="1"/>
      <c r="J71" s="40"/>
      <c r="K71" s="1"/>
      <c r="L71" s="1"/>
      <c r="M71" s="13"/>
      <c r="N71" s="2"/>
      <c r="O71" s="2"/>
      <c r="P71" s="2"/>
      <c r="Q71" s="2"/>
    </row>
    <row r="72" ht="12.75">
      <c r="A72" s="10"/>
      <c r="B72" s="49" t="s">
        <v>52</v>
      </c>
      <c r="C72" s="1"/>
      <c r="D72" s="1"/>
      <c r="E72" s="50" t="s">
        <v>132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 thickBot="1" ht="12.75">
      <c r="A73" s="10"/>
      <c r="B73" s="51" t="s">
        <v>54</v>
      </c>
      <c r="C73" s="52"/>
      <c r="D73" s="52"/>
      <c r="E73" s="53" t="s">
        <v>55</v>
      </c>
      <c r="F73" s="52"/>
      <c r="G73" s="52"/>
      <c r="H73" s="54"/>
      <c r="I73" s="52"/>
      <c r="J73" s="54"/>
      <c r="K73" s="52"/>
      <c r="L73" s="52"/>
      <c r="M73" s="13"/>
      <c r="N73" s="2"/>
      <c r="O73" s="2"/>
      <c r="P73" s="2"/>
      <c r="Q73" s="2"/>
    </row>
    <row r="74" thickTop="1" ht="12.75">
      <c r="A74" s="10"/>
      <c r="B74" s="41">
        <v>9</v>
      </c>
      <c r="C74" s="42" t="s">
        <v>133</v>
      </c>
      <c r="D74" s="42" t="s">
        <v>7</v>
      </c>
      <c r="E74" s="42" t="s">
        <v>134</v>
      </c>
      <c r="F74" s="42" t="s">
        <v>7</v>
      </c>
      <c r="G74" s="43" t="s">
        <v>77</v>
      </c>
      <c r="H74" s="55">
        <v>1</v>
      </c>
      <c r="I74" s="56">
        <v>0</v>
      </c>
      <c r="J74" s="57">
        <f>ROUND(H74*I74,2)</f>
        <v>0</v>
      </c>
      <c r="K74" s="58">
        <v>0.20999999999999999</v>
      </c>
      <c r="L74" s="59">
        <f>ROUND(J74*1.21,2)</f>
        <v>0</v>
      </c>
      <c r="M74" s="13"/>
      <c r="N74" s="2"/>
      <c r="O74" s="2"/>
      <c r="P74" s="2"/>
      <c r="Q74" s="33">
        <f>IF(ISNUMBER(K74),IF(H74&gt;0,IF(I74&gt;0,J74,0),0),0)</f>
        <v>0</v>
      </c>
      <c r="R74" s="9">
        <f>IF(ISNUMBER(K74)=FALSE,J74,0)</f>
        <v>0</v>
      </c>
    </row>
    <row r="75" ht="12.75">
      <c r="A75" s="10"/>
      <c r="B75" s="49" t="s">
        <v>48</v>
      </c>
      <c r="C75" s="1"/>
      <c r="D75" s="1"/>
      <c r="E75" s="50" t="s">
        <v>135</v>
      </c>
      <c r="F75" s="1"/>
      <c r="G75" s="1"/>
      <c r="H75" s="40"/>
      <c r="I75" s="1"/>
      <c r="J75" s="40"/>
      <c r="K75" s="1"/>
      <c r="L75" s="1"/>
      <c r="M75" s="13"/>
      <c r="N75" s="2"/>
      <c r="O75" s="2"/>
      <c r="P75" s="2"/>
      <c r="Q75" s="2"/>
    </row>
    <row r="76" ht="12.75">
      <c r="A76" s="10"/>
      <c r="B76" s="49" t="s">
        <v>50</v>
      </c>
      <c r="C76" s="1"/>
      <c r="D76" s="1"/>
      <c r="E76" s="50" t="s">
        <v>51</v>
      </c>
      <c r="F76" s="1"/>
      <c r="G76" s="1"/>
      <c r="H76" s="40"/>
      <c r="I76" s="1"/>
      <c r="J76" s="40"/>
      <c r="K76" s="1"/>
      <c r="L76" s="1"/>
      <c r="M76" s="13"/>
      <c r="N76" s="2"/>
      <c r="O76" s="2"/>
      <c r="P76" s="2"/>
      <c r="Q76" s="2"/>
    </row>
    <row r="77" ht="12.75">
      <c r="A77" s="10"/>
      <c r="B77" s="49" t="s">
        <v>52</v>
      </c>
      <c r="C77" s="1"/>
      <c r="D77" s="1"/>
      <c r="E77" s="50" t="s">
        <v>63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 thickBot="1" ht="12.75">
      <c r="A78" s="10"/>
      <c r="B78" s="51" t="s">
        <v>54</v>
      </c>
      <c r="C78" s="52"/>
      <c r="D78" s="52"/>
      <c r="E78" s="53" t="s">
        <v>55</v>
      </c>
      <c r="F78" s="52"/>
      <c r="G78" s="52"/>
      <c r="H78" s="54"/>
      <c r="I78" s="52"/>
      <c r="J78" s="54"/>
      <c r="K78" s="52"/>
      <c r="L78" s="52"/>
      <c r="M78" s="13"/>
      <c r="N78" s="2"/>
      <c r="O78" s="2"/>
      <c r="P78" s="2"/>
      <c r="Q78" s="2"/>
    </row>
    <row r="79" thickTop="1" ht="12.75">
      <c r="A79" s="10"/>
      <c r="B79" s="41">
        <v>10</v>
      </c>
      <c r="C79" s="42" t="s">
        <v>136</v>
      </c>
      <c r="D79" s="42" t="s">
        <v>7</v>
      </c>
      <c r="E79" s="42" t="s">
        <v>137</v>
      </c>
      <c r="F79" s="42" t="s">
        <v>7</v>
      </c>
      <c r="G79" s="43" t="s">
        <v>77</v>
      </c>
      <c r="H79" s="55">
        <v>1</v>
      </c>
      <c r="I79" s="56">
        <v>0</v>
      </c>
      <c r="J79" s="57">
        <f>ROUND(H79*I79,2)</f>
        <v>0</v>
      </c>
      <c r="K79" s="58">
        <v>0.20999999999999999</v>
      </c>
      <c r="L79" s="59">
        <f>ROUND(J79*1.21,2)</f>
        <v>0</v>
      </c>
      <c r="M79" s="13"/>
      <c r="N79" s="2"/>
      <c r="O79" s="2"/>
      <c r="P79" s="2"/>
      <c r="Q79" s="33">
        <f>IF(ISNUMBER(K79),IF(H79&gt;0,IF(I79&gt;0,J79,0),0),0)</f>
        <v>0</v>
      </c>
      <c r="R79" s="9">
        <f>IF(ISNUMBER(K79)=FALSE,J79,0)</f>
        <v>0</v>
      </c>
    </row>
    <row r="80" ht="12.75">
      <c r="A80" s="10"/>
      <c r="B80" s="49" t="s">
        <v>48</v>
      </c>
      <c r="C80" s="1"/>
      <c r="D80" s="1"/>
      <c r="E80" s="50" t="s">
        <v>138</v>
      </c>
      <c r="F80" s="1"/>
      <c r="G80" s="1"/>
      <c r="H80" s="40"/>
      <c r="I80" s="1"/>
      <c r="J80" s="40"/>
      <c r="K80" s="1"/>
      <c r="L80" s="1"/>
      <c r="M80" s="13"/>
      <c r="N80" s="2"/>
      <c r="O80" s="2"/>
      <c r="P80" s="2"/>
      <c r="Q80" s="2"/>
    </row>
    <row r="81" ht="12.75">
      <c r="A81" s="10"/>
      <c r="B81" s="49" t="s">
        <v>50</v>
      </c>
      <c r="C81" s="1"/>
      <c r="D81" s="1"/>
      <c r="E81" s="50" t="s">
        <v>51</v>
      </c>
      <c r="F81" s="1"/>
      <c r="G81" s="1"/>
      <c r="H81" s="40"/>
      <c r="I81" s="1"/>
      <c r="J81" s="40"/>
      <c r="K81" s="1"/>
      <c r="L81" s="1"/>
      <c r="M81" s="13"/>
      <c r="N81" s="2"/>
      <c r="O81" s="2"/>
      <c r="P81" s="2"/>
      <c r="Q81" s="2"/>
    </row>
    <row r="82" ht="12.75">
      <c r="A82" s="10"/>
      <c r="B82" s="49" t="s">
        <v>52</v>
      </c>
      <c r="C82" s="1"/>
      <c r="D82" s="1"/>
      <c r="E82" s="50" t="s">
        <v>139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 thickBot="1" ht="12.75">
      <c r="A83" s="10"/>
      <c r="B83" s="51" t="s">
        <v>54</v>
      </c>
      <c r="C83" s="52"/>
      <c r="D83" s="52"/>
      <c r="E83" s="53" t="s">
        <v>55</v>
      </c>
      <c r="F83" s="52"/>
      <c r="G83" s="52"/>
      <c r="H83" s="54"/>
      <c r="I83" s="52"/>
      <c r="J83" s="54"/>
      <c r="K83" s="52"/>
      <c r="L83" s="52"/>
      <c r="M83" s="13"/>
      <c r="N83" s="2"/>
      <c r="O83" s="2"/>
      <c r="P83" s="2"/>
      <c r="Q83" s="2"/>
    </row>
    <row r="84" thickTop="1" thickBot="1" ht="25" customHeight="1">
      <c r="A84" s="10"/>
      <c r="B84" s="1"/>
      <c r="C84" s="60">
        <v>0</v>
      </c>
      <c r="D84" s="1"/>
      <c r="E84" s="60" t="s">
        <v>35</v>
      </c>
      <c r="F84" s="1"/>
      <c r="G84" s="61" t="s">
        <v>81</v>
      </c>
      <c r="H84" s="62">
        <f>J34+J39+J44+J49+J54+J59+J64+J69+J74+J79</f>
        <v>0</v>
      </c>
      <c r="I84" s="61" t="s">
        <v>82</v>
      </c>
      <c r="J84" s="63">
        <f>(L84-H84)</f>
        <v>0</v>
      </c>
      <c r="K84" s="61" t="s">
        <v>83</v>
      </c>
      <c r="L84" s="64">
        <f>ROUND((J34+J39+J44+J49+J54+J59+J64+J69+J74+J79)*1.21,2)</f>
        <v>0</v>
      </c>
      <c r="M84" s="13"/>
      <c r="N84" s="2"/>
      <c r="O84" s="2"/>
      <c r="P84" s="2"/>
      <c r="Q84" s="33">
        <f>0+Q34+Q39+Q44+Q49+Q54+Q59+Q64+Q69+Q74+Q79</f>
        <v>0</v>
      </c>
      <c r="R84" s="9">
        <f>0+R34+R39+R44+R49+R54+R59+R64+R69+R74+R79</f>
        <v>0</v>
      </c>
      <c r="S84" s="65">
        <f>Q84*(1+J84)+R84</f>
        <v>0</v>
      </c>
    </row>
    <row r="85" thickTop="1" thickBot="1" ht="25" customHeight="1">
      <c r="A85" s="10"/>
      <c r="B85" s="66"/>
      <c r="C85" s="66"/>
      <c r="D85" s="66"/>
      <c r="E85" s="66"/>
      <c r="F85" s="66"/>
      <c r="G85" s="67" t="s">
        <v>84</v>
      </c>
      <c r="H85" s="68">
        <f>0+J34+J39+J44+J49+J54+J59+J64+J69+J74+J79</f>
        <v>0</v>
      </c>
      <c r="I85" s="67" t="s">
        <v>85</v>
      </c>
      <c r="J85" s="69">
        <f>0+J84</f>
        <v>0</v>
      </c>
      <c r="K85" s="67" t="s">
        <v>86</v>
      </c>
      <c r="L85" s="70">
        <f>0+L84</f>
        <v>0</v>
      </c>
      <c r="M85" s="13"/>
      <c r="N85" s="2"/>
      <c r="O85" s="2"/>
      <c r="P85" s="2"/>
      <c r="Q85" s="2"/>
    </row>
    <row r="86" ht="40" customHeight="1">
      <c r="A86" s="10"/>
      <c r="B86" s="75" t="s">
        <v>140</v>
      </c>
      <c r="C86" s="1"/>
      <c r="D86" s="1"/>
      <c r="E86" s="1"/>
      <c r="F86" s="1"/>
      <c r="G86" s="1"/>
      <c r="H86" s="40"/>
      <c r="I86" s="1"/>
      <c r="J86" s="40"/>
      <c r="K86" s="1"/>
      <c r="L86" s="1"/>
      <c r="M86" s="13"/>
      <c r="N86" s="2"/>
      <c r="O86" s="2"/>
      <c r="P86" s="2"/>
      <c r="Q86" s="2"/>
    </row>
    <row r="87" ht="12.75">
      <c r="A87" s="10"/>
      <c r="B87" s="41">
        <v>11</v>
      </c>
      <c r="C87" s="42" t="s">
        <v>141</v>
      </c>
      <c r="D87" s="42" t="s">
        <v>7</v>
      </c>
      <c r="E87" s="42" t="s">
        <v>142</v>
      </c>
      <c r="F87" s="42" t="s">
        <v>7</v>
      </c>
      <c r="G87" s="43" t="s">
        <v>77</v>
      </c>
      <c r="H87" s="44">
        <v>21</v>
      </c>
      <c r="I87" s="45">
        <v>0</v>
      </c>
      <c r="J87" s="46">
        <f>ROUND(H87*I87,2)</f>
        <v>0</v>
      </c>
      <c r="K87" s="47">
        <v>0.20999999999999999</v>
      </c>
      <c r="L87" s="48">
        <f>ROUND(J87*1.21,2)</f>
        <v>0</v>
      </c>
      <c r="M87" s="13"/>
      <c r="N87" s="2"/>
      <c r="O87" s="2"/>
      <c r="P87" s="2"/>
      <c r="Q87" s="33">
        <f>IF(ISNUMBER(K87),IF(H87&gt;0,IF(I87&gt;0,J87,0),0),0)</f>
        <v>0</v>
      </c>
      <c r="R87" s="9">
        <f>IF(ISNUMBER(K87)=FALSE,J87,0)</f>
        <v>0</v>
      </c>
    </row>
    <row r="88" ht="12.75">
      <c r="A88" s="10"/>
      <c r="B88" s="49" t="s">
        <v>48</v>
      </c>
      <c r="C88" s="1"/>
      <c r="D88" s="1"/>
      <c r="E88" s="50" t="s">
        <v>143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 ht="12.75">
      <c r="A89" s="10"/>
      <c r="B89" s="49" t="s">
        <v>50</v>
      </c>
      <c r="C89" s="1"/>
      <c r="D89" s="1"/>
      <c r="E89" s="50" t="s">
        <v>144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ht="12.75">
      <c r="A90" s="10"/>
      <c r="B90" s="49" t="s">
        <v>52</v>
      </c>
      <c r="C90" s="1"/>
      <c r="D90" s="1"/>
      <c r="E90" s="50" t="s">
        <v>145</v>
      </c>
      <c r="F90" s="1"/>
      <c r="G90" s="1"/>
      <c r="H90" s="40"/>
      <c r="I90" s="1"/>
      <c r="J90" s="40"/>
      <c r="K90" s="1"/>
      <c r="L90" s="1"/>
      <c r="M90" s="13"/>
      <c r="N90" s="2"/>
      <c r="O90" s="2"/>
      <c r="P90" s="2"/>
      <c r="Q90" s="2"/>
    </row>
    <row r="91" thickBot="1" ht="12.75">
      <c r="A91" s="10"/>
      <c r="B91" s="51" t="s">
        <v>54</v>
      </c>
      <c r="C91" s="52"/>
      <c r="D91" s="52"/>
      <c r="E91" s="53" t="s">
        <v>55</v>
      </c>
      <c r="F91" s="52"/>
      <c r="G91" s="52"/>
      <c r="H91" s="54"/>
      <c r="I91" s="52"/>
      <c r="J91" s="54"/>
      <c r="K91" s="52"/>
      <c r="L91" s="52"/>
      <c r="M91" s="13"/>
      <c r="N91" s="2"/>
      <c r="O91" s="2"/>
      <c r="P91" s="2"/>
      <c r="Q91" s="2"/>
    </row>
    <row r="92" thickTop="1" ht="12.75">
      <c r="A92" s="10"/>
      <c r="B92" s="41">
        <v>12</v>
      </c>
      <c r="C92" s="42" t="s">
        <v>146</v>
      </c>
      <c r="D92" s="42" t="s">
        <v>7</v>
      </c>
      <c r="E92" s="42" t="s">
        <v>147</v>
      </c>
      <c r="F92" s="42" t="s">
        <v>7</v>
      </c>
      <c r="G92" s="43" t="s">
        <v>77</v>
      </c>
      <c r="H92" s="55">
        <v>4</v>
      </c>
      <c r="I92" s="56">
        <v>0</v>
      </c>
      <c r="J92" s="57">
        <f>ROUND(H92*I92,2)</f>
        <v>0</v>
      </c>
      <c r="K92" s="58">
        <v>0.20999999999999999</v>
      </c>
      <c r="L92" s="59">
        <f>ROUND(J92*1.21,2)</f>
        <v>0</v>
      </c>
      <c r="M92" s="13"/>
      <c r="N92" s="2"/>
      <c r="O92" s="2"/>
      <c r="P92" s="2"/>
      <c r="Q92" s="33">
        <f>IF(ISNUMBER(K92),IF(H92&gt;0,IF(I92&gt;0,J92,0),0),0)</f>
        <v>0</v>
      </c>
      <c r="R92" s="9">
        <f>IF(ISNUMBER(K92)=FALSE,J92,0)</f>
        <v>0</v>
      </c>
    </row>
    <row r="93" ht="12.75">
      <c r="A93" s="10"/>
      <c r="B93" s="49" t="s">
        <v>48</v>
      </c>
      <c r="C93" s="1"/>
      <c r="D93" s="1"/>
      <c r="E93" s="50" t="s">
        <v>143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 ht="12.75">
      <c r="A94" s="10"/>
      <c r="B94" s="49" t="s">
        <v>50</v>
      </c>
      <c r="C94" s="1"/>
      <c r="D94" s="1"/>
      <c r="E94" s="50" t="s">
        <v>148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 ht="12.75">
      <c r="A95" s="10"/>
      <c r="B95" s="49" t="s">
        <v>52</v>
      </c>
      <c r="C95" s="1"/>
      <c r="D95" s="1"/>
      <c r="E95" s="50" t="s">
        <v>145</v>
      </c>
      <c r="F95" s="1"/>
      <c r="G95" s="1"/>
      <c r="H95" s="40"/>
      <c r="I95" s="1"/>
      <c r="J95" s="40"/>
      <c r="K95" s="1"/>
      <c r="L95" s="1"/>
      <c r="M95" s="13"/>
      <c r="N95" s="2"/>
      <c r="O95" s="2"/>
      <c r="P95" s="2"/>
      <c r="Q95" s="2"/>
    </row>
    <row r="96" thickBot="1" ht="12.75">
      <c r="A96" s="10"/>
      <c r="B96" s="51" t="s">
        <v>54</v>
      </c>
      <c r="C96" s="52"/>
      <c r="D96" s="52"/>
      <c r="E96" s="53" t="s">
        <v>55</v>
      </c>
      <c r="F96" s="52"/>
      <c r="G96" s="52"/>
      <c r="H96" s="54"/>
      <c r="I96" s="52"/>
      <c r="J96" s="54"/>
      <c r="K96" s="52"/>
      <c r="L96" s="52"/>
      <c r="M96" s="13"/>
      <c r="N96" s="2"/>
      <c r="O96" s="2"/>
      <c r="P96" s="2"/>
      <c r="Q96" s="2"/>
    </row>
    <row r="97" thickTop="1" ht="12.75">
      <c r="A97" s="10"/>
      <c r="B97" s="41">
        <v>13</v>
      </c>
      <c r="C97" s="42" t="s">
        <v>149</v>
      </c>
      <c r="D97" s="42" t="s">
        <v>7</v>
      </c>
      <c r="E97" s="42" t="s">
        <v>150</v>
      </c>
      <c r="F97" s="42" t="s">
        <v>7</v>
      </c>
      <c r="G97" s="43" t="s">
        <v>129</v>
      </c>
      <c r="H97" s="55">
        <v>23.559999999999999</v>
      </c>
      <c r="I97" s="56">
        <v>0</v>
      </c>
      <c r="J97" s="57">
        <f>ROUND(H97*I97,2)</f>
        <v>0</v>
      </c>
      <c r="K97" s="58">
        <v>0.20999999999999999</v>
      </c>
      <c r="L97" s="59">
        <f>ROUND(J97*1.21,2)</f>
        <v>0</v>
      </c>
      <c r="M97" s="13"/>
      <c r="N97" s="2"/>
      <c r="O97" s="2"/>
      <c r="P97" s="2"/>
      <c r="Q97" s="33">
        <f>IF(ISNUMBER(K97),IF(H97&gt;0,IF(I97&gt;0,J97,0),0),0)</f>
        <v>0</v>
      </c>
      <c r="R97" s="9">
        <f>IF(ISNUMBER(K97)=FALSE,J97,0)</f>
        <v>0</v>
      </c>
    </row>
    <row r="98" ht="12.75">
      <c r="A98" s="10"/>
      <c r="B98" s="49" t="s">
        <v>48</v>
      </c>
      <c r="C98" s="1"/>
      <c r="D98" s="1"/>
      <c r="E98" s="50" t="s">
        <v>151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 ht="12.75">
      <c r="A99" s="10"/>
      <c r="B99" s="49" t="s">
        <v>50</v>
      </c>
      <c r="C99" s="1"/>
      <c r="D99" s="1"/>
      <c r="E99" s="50" t="s">
        <v>152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 ht="12.75">
      <c r="A100" s="10"/>
      <c r="B100" s="49" t="s">
        <v>52</v>
      </c>
      <c r="C100" s="1"/>
      <c r="D100" s="1"/>
      <c r="E100" s="50" t="s">
        <v>153</v>
      </c>
      <c r="F100" s="1"/>
      <c r="G100" s="1"/>
      <c r="H100" s="40"/>
      <c r="I100" s="1"/>
      <c r="J100" s="40"/>
      <c r="K100" s="1"/>
      <c r="L100" s="1"/>
      <c r="M100" s="13"/>
      <c r="N100" s="2"/>
      <c r="O100" s="2"/>
      <c r="P100" s="2"/>
      <c r="Q100" s="2"/>
    </row>
    <row r="101" thickBot="1" ht="12.75">
      <c r="A101" s="10"/>
      <c r="B101" s="51" t="s">
        <v>54</v>
      </c>
      <c r="C101" s="52"/>
      <c r="D101" s="52"/>
      <c r="E101" s="53" t="s">
        <v>55</v>
      </c>
      <c r="F101" s="52"/>
      <c r="G101" s="52"/>
      <c r="H101" s="54"/>
      <c r="I101" s="52"/>
      <c r="J101" s="54"/>
      <c r="K101" s="52"/>
      <c r="L101" s="52"/>
      <c r="M101" s="13"/>
      <c r="N101" s="2"/>
      <c r="O101" s="2"/>
      <c r="P101" s="2"/>
      <c r="Q101" s="2"/>
    </row>
    <row r="102" thickTop="1" ht="12.75">
      <c r="A102" s="10"/>
      <c r="B102" s="41">
        <v>14</v>
      </c>
      <c r="C102" s="42" t="s">
        <v>154</v>
      </c>
      <c r="D102" s="42" t="s">
        <v>7</v>
      </c>
      <c r="E102" s="42" t="s">
        <v>155</v>
      </c>
      <c r="F102" s="42" t="s">
        <v>7</v>
      </c>
      <c r="G102" s="43" t="s">
        <v>129</v>
      </c>
      <c r="H102" s="55">
        <v>11.5</v>
      </c>
      <c r="I102" s="56">
        <v>0</v>
      </c>
      <c r="J102" s="57">
        <f>ROUND(H102*I102,2)</f>
        <v>0</v>
      </c>
      <c r="K102" s="58">
        <v>0.20999999999999999</v>
      </c>
      <c r="L102" s="59">
        <f>ROUND(J102*1.21,2)</f>
        <v>0</v>
      </c>
      <c r="M102" s="13"/>
      <c r="N102" s="2"/>
      <c r="O102" s="2"/>
      <c r="P102" s="2"/>
      <c r="Q102" s="33">
        <f>IF(ISNUMBER(K102),IF(H102&gt;0,IF(I102&gt;0,J102,0),0),0)</f>
        <v>0</v>
      </c>
      <c r="R102" s="9">
        <f>IF(ISNUMBER(K102)=FALSE,J102,0)</f>
        <v>0</v>
      </c>
    </row>
    <row r="103" ht="12.75">
      <c r="A103" s="10"/>
      <c r="B103" s="49" t="s">
        <v>48</v>
      </c>
      <c r="C103" s="1"/>
      <c r="D103" s="1"/>
      <c r="E103" s="50" t="s">
        <v>156</v>
      </c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 ht="12.75">
      <c r="A104" s="10"/>
      <c r="B104" s="49" t="s">
        <v>50</v>
      </c>
      <c r="C104" s="1"/>
      <c r="D104" s="1"/>
      <c r="E104" s="50" t="s">
        <v>157</v>
      </c>
      <c r="F104" s="1"/>
      <c r="G104" s="1"/>
      <c r="H104" s="40"/>
      <c r="I104" s="1"/>
      <c r="J104" s="40"/>
      <c r="K104" s="1"/>
      <c r="L104" s="1"/>
      <c r="M104" s="13"/>
      <c r="N104" s="2"/>
      <c r="O104" s="2"/>
      <c r="P104" s="2"/>
      <c r="Q104" s="2"/>
    </row>
    <row r="105" ht="12.75">
      <c r="A105" s="10"/>
      <c r="B105" s="49" t="s">
        <v>52</v>
      </c>
      <c r="C105" s="1"/>
      <c r="D105" s="1"/>
      <c r="E105" s="50" t="s">
        <v>153</v>
      </c>
      <c r="F105" s="1"/>
      <c r="G105" s="1"/>
      <c r="H105" s="40"/>
      <c r="I105" s="1"/>
      <c r="J105" s="40"/>
      <c r="K105" s="1"/>
      <c r="L105" s="1"/>
      <c r="M105" s="13"/>
      <c r="N105" s="2"/>
      <c r="O105" s="2"/>
      <c r="P105" s="2"/>
      <c r="Q105" s="2"/>
    </row>
    <row r="106" thickBot="1" ht="12.75">
      <c r="A106" s="10"/>
      <c r="B106" s="51" t="s">
        <v>54</v>
      </c>
      <c r="C106" s="52"/>
      <c r="D106" s="52"/>
      <c r="E106" s="53" t="s">
        <v>55</v>
      </c>
      <c r="F106" s="52"/>
      <c r="G106" s="52"/>
      <c r="H106" s="54"/>
      <c r="I106" s="52"/>
      <c r="J106" s="54"/>
      <c r="K106" s="52"/>
      <c r="L106" s="52"/>
      <c r="M106" s="13"/>
      <c r="N106" s="2"/>
      <c r="O106" s="2"/>
      <c r="P106" s="2"/>
      <c r="Q106" s="2"/>
    </row>
    <row r="107" thickTop="1" ht="12.75">
      <c r="A107" s="10"/>
      <c r="B107" s="41">
        <v>15</v>
      </c>
      <c r="C107" s="42" t="s">
        <v>158</v>
      </c>
      <c r="D107" s="42" t="s">
        <v>7</v>
      </c>
      <c r="E107" s="42" t="s">
        <v>159</v>
      </c>
      <c r="F107" s="42" t="s">
        <v>7</v>
      </c>
      <c r="G107" s="43" t="s">
        <v>129</v>
      </c>
      <c r="H107" s="55">
        <v>61.494999999999997</v>
      </c>
      <c r="I107" s="56">
        <v>0</v>
      </c>
      <c r="J107" s="57">
        <f>ROUND(H107*I107,2)</f>
        <v>0</v>
      </c>
      <c r="K107" s="58">
        <v>0.20999999999999999</v>
      </c>
      <c r="L107" s="59">
        <f>ROUND(J107*1.21,2)</f>
        <v>0</v>
      </c>
      <c r="M107" s="13"/>
      <c r="N107" s="2"/>
      <c r="O107" s="2"/>
      <c r="P107" s="2"/>
      <c r="Q107" s="33">
        <f>IF(ISNUMBER(K107),IF(H107&gt;0,IF(I107&gt;0,J107,0),0),0)</f>
        <v>0</v>
      </c>
      <c r="R107" s="9">
        <f>IF(ISNUMBER(K107)=FALSE,J107,0)</f>
        <v>0</v>
      </c>
    </row>
    <row r="108" ht="12.75">
      <c r="A108" s="10"/>
      <c r="B108" s="49" t="s">
        <v>48</v>
      </c>
      <c r="C108" s="1"/>
      <c r="D108" s="1"/>
      <c r="E108" s="50" t="s">
        <v>160</v>
      </c>
      <c r="F108" s="1"/>
      <c r="G108" s="1"/>
      <c r="H108" s="40"/>
      <c r="I108" s="1"/>
      <c r="J108" s="40"/>
      <c r="K108" s="1"/>
      <c r="L108" s="1"/>
      <c r="M108" s="13"/>
      <c r="N108" s="2"/>
      <c r="O108" s="2"/>
      <c r="P108" s="2"/>
      <c r="Q108" s="2"/>
    </row>
    <row r="109" ht="12.75">
      <c r="A109" s="10"/>
      <c r="B109" s="49" t="s">
        <v>50</v>
      </c>
      <c r="C109" s="1"/>
      <c r="D109" s="1"/>
      <c r="E109" s="50" t="s">
        <v>161</v>
      </c>
      <c r="F109" s="1"/>
      <c r="G109" s="1"/>
      <c r="H109" s="40"/>
      <c r="I109" s="1"/>
      <c r="J109" s="40"/>
      <c r="K109" s="1"/>
      <c r="L109" s="1"/>
      <c r="M109" s="13"/>
      <c r="N109" s="2"/>
      <c r="O109" s="2"/>
      <c r="P109" s="2"/>
      <c r="Q109" s="2"/>
    </row>
    <row r="110" ht="12.75">
      <c r="A110" s="10"/>
      <c r="B110" s="49" t="s">
        <v>52</v>
      </c>
      <c r="C110" s="1"/>
      <c r="D110" s="1"/>
      <c r="E110" s="50" t="s">
        <v>153</v>
      </c>
      <c r="F110" s="1"/>
      <c r="G110" s="1"/>
      <c r="H110" s="40"/>
      <c r="I110" s="1"/>
      <c r="J110" s="40"/>
      <c r="K110" s="1"/>
      <c r="L110" s="1"/>
      <c r="M110" s="13"/>
      <c r="N110" s="2"/>
      <c r="O110" s="2"/>
      <c r="P110" s="2"/>
      <c r="Q110" s="2"/>
    </row>
    <row r="111" thickBot="1" ht="12.75">
      <c r="A111" s="10"/>
      <c r="B111" s="51" t="s">
        <v>54</v>
      </c>
      <c r="C111" s="52"/>
      <c r="D111" s="52"/>
      <c r="E111" s="53" t="s">
        <v>55</v>
      </c>
      <c r="F111" s="52"/>
      <c r="G111" s="52"/>
      <c r="H111" s="54"/>
      <c r="I111" s="52"/>
      <c r="J111" s="54"/>
      <c r="K111" s="52"/>
      <c r="L111" s="52"/>
      <c r="M111" s="13"/>
      <c r="N111" s="2"/>
      <c r="O111" s="2"/>
      <c r="P111" s="2"/>
      <c r="Q111" s="2"/>
    </row>
    <row r="112" thickTop="1" ht="12.75">
      <c r="A112" s="10"/>
      <c r="B112" s="41">
        <v>16</v>
      </c>
      <c r="C112" s="42" t="s">
        <v>162</v>
      </c>
      <c r="D112" s="42" t="s">
        <v>7</v>
      </c>
      <c r="E112" s="42" t="s">
        <v>163</v>
      </c>
      <c r="F112" s="42" t="s">
        <v>7</v>
      </c>
      <c r="G112" s="43" t="s">
        <v>164</v>
      </c>
      <c r="H112" s="55">
        <v>12</v>
      </c>
      <c r="I112" s="56">
        <v>0</v>
      </c>
      <c r="J112" s="57">
        <f>ROUND(H112*I112,2)</f>
        <v>0</v>
      </c>
      <c r="K112" s="58">
        <v>0.20999999999999999</v>
      </c>
      <c r="L112" s="59">
        <f>ROUND(J112*1.21,2)</f>
        <v>0</v>
      </c>
      <c r="M112" s="13"/>
      <c r="N112" s="2"/>
      <c r="O112" s="2"/>
      <c r="P112" s="2"/>
      <c r="Q112" s="33">
        <f>IF(ISNUMBER(K112),IF(H112&gt;0,IF(I112&gt;0,J112,0),0),0)</f>
        <v>0</v>
      </c>
      <c r="R112" s="9">
        <f>IF(ISNUMBER(K112)=FALSE,J112,0)</f>
        <v>0</v>
      </c>
    </row>
    <row r="113" ht="12.75">
      <c r="A113" s="10"/>
      <c r="B113" s="49" t="s">
        <v>48</v>
      </c>
      <c r="C113" s="1"/>
      <c r="D113" s="1"/>
      <c r="E113" s="50" t="s">
        <v>165</v>
      </c>
      <c r="F113" s="1"/>
      <c r="G113" s="1"/>
      <c r="H113" s="40"/>
      <c r="I113" s="1"/>
      <c r="J113" s="40"/>
      <c r="K113" s="1"/>
      <c r="L113" s="1"/>
      <c r="M113" s="13"/>
      <c r="N113" s="2"/>
      <c r="O113" s="2"/>
      <c r="P113" s="2"/>
      <c r="Q113" s="2"/>
    </row>
    <row r="114" ht="12.75">
      <c r="A114" s="10"/>
      <c r="B114" s="49" t="s">
        <v>50</v>
      </c>
      <c r="C114" s="1"/>
      <c r="D114" s="1"/>
      <c r="E114" s="50" t="s">
        <v>166</v>
      </c>
      <c r="F114" s="1"/>
      <c r="G114" s="1"/>
      <c r="H114" s="40"/>
      <c r="I114" s="1"/>
      <c r="J114" s="40"/>
      <c r="K114" s="1"/>
      <c r="L114" s="1"/>
      <c r="M114" s="13"/>
      <c r="N114" s="2"/>
      <c r="O114" s="2"/>
      <c r="P114" s="2"/>
      <c r="Q114" s="2"/>
    </row>
    <row r="115" ht="12.75">
      <c r="A115" s="10"/>
      <c r="B115" s="49" t="s">
        <v>52</v>
      </c>
      <c r="C115" s="1"/>
      <c r="D115" s="1"/>
      <c r="E115" s="50" t="s">
        <v>167</v>
      </c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 thickBot="1" ht="12.75">
      <c r="A116" s="10"/>
      <c r="B116" s="51" t="s">
        <v>54</v>
      </c>
      <c r="C116" s="52"/>
      <c r="D116" s="52"/>
      <c r="E116" s="53" t="s">
        <v>55</v>
      </c>
      <c r="F116" s="52"/>
      <c r="G116" s="52"/>
      <c r="H116" s="54"/>
      <c r="I116" s="52"/>
      <c r="J116" s="54"/>
      <c r="K116" s="52"/>
      <c r="L116" s="52"/>
      <c r="M116" s="13"/>
      <c r="N116" s="2"/>
      <c r="O116" s="2"/>
      <c r="P116" s="2"/>
      <c r="Q116" s="2"/>
    </row>
    <row r="117" thickTop="1" ht="12.75">
      <c r="A117" s="10"/>
      <c r="B117" s="41">
        <v>17</v>
      </c>
      <c r="C117" s="42" t="s">
        <v>168</v>
      </c>
      <c r="D117" s="42" t="s">
        <v>7</v>
      </c>
      <c r="E117" s="42" t="s">
        <v>169</v>
      </c>
      <c r="F117" s="42" t="s">
        <v>7</v>
      </c>
      <c r="G117" s="43" t="s">
        <v>164</v>
      </c>
      <c r="H117" s="55">
        <v>70.849999999999994</v>
      </c>
      <c r="I117" s="56">
        <v>0</v>
      </c>
      <c r="J117" s="57">
        <f>ROUND(H117*I117,2)</f>
        <v>0</v>
      </c>
      <c r="K117" s="58">
        <v>0.20999999999999999</v>
      </c>
      <c r="L117" s="59">
        <f>ROUND(J117*1.21,2)</f>
        <v>0</v>
      </c>
      <c r="M117" s="13"/>
      <c r="N117" s="2"/>
      <c r="O117" s="2"/>
      <c r="P117" s="2"/>
      <c r="Q117" s="33">
        <f>IF(ISNUMBER(K117),IF(H117&gt;0,IF(I117&gt;0,J117,0),0),0)</f>
        <v>0</v>
      </c>
      <c r="R117" s="9">
        <f>IF(ISNUMBER(K117)=FALSE,J117,0)</f>
        <v>0</v>
      </c>
    </row>
    <row r="118" ht="12.75">
      <c r="A118" s="10"/>
      <c r="B118" s="49" t="s">
        <v>48</v>
      </c>
      <c r="C118" s="1"/>
      <c r="D118" s="1"/>
      <c r="E118" s="50" t="s">
        <v>165</v>
      </c>
      <c r="F118" s="1"/>
      <c r="G118" s="1"/>
      <c r="H118" s="40"/>
      <c r="I118" s="1"/>
      <c r="J118" s="40"/>
      <c r="K118" s="1"/>
      <c r="L118" s="1"/>
      <c r="M118" s="13"/>
      <c r="N118" s="2"/>
      <c r="O118" s="2"/>
      <c r="P118" s="2"/>
      <c r="Q118" s="2"/>
    </row>
    <row r="119" ht="12.75">
      <c r="A119" s="10"/>
      <c r="B119" s="49" t="s">
        <v>50</v>
      </c>
      <c r="C119" s="1"/>
      <c r="D119" s="1"/>
      <c r="E119" s="50" t="s">
        <v>170</v>
      </c>
      <c r="F119" s="1"/>
      <c r="G119" s="1"/>
      <c r="H119" s="40"/>
      <c r="I119" s="1"/>
      <c r="J119" s="40"/>
      <c r="K119" s="1"/>
      <c r="L119" s="1"/>
      <c r="M119" s="13"/>
      <c r="N119" s="2"/>
      <c r="O119" s="2"/>
      <c r="P119" s="2"/>
      <c r="Q119" s="2"/>
    </row>
    <row r="120" ht="12.75">
      <c r="A120" s="10"/>
      <c r="B120" s="49" t="s">
        <v>52</v>
      </c>
      <c r="C120" s="1"/>
      <c r="D120" s="1"/>
      <c r="E120" s="50" t="s">
        <v>167</v>
      </c>
      <c r="F120" s="1"/>
      <c r="G120" s="1"/>
      <c r="H120" s="40"/>
      <c r="I120" s="1"/>
      <c r="J120" s="40"/>
      <c r="K120" s="1"/>
      <c r="L120" s="1"/>
      <c r="M120" s="13"/>
      <c r="N120" s="2"/>
      <c r="O120" s="2"/>
      <c r="P120" s="2"/>
      <c r="Q120" s="2"/>
    </row>
    <row r="121" thickBot="1" ht="12.75">
      <c r="A121" s="10"/>
      <c r="B121" s="51" t="s">
        <v>54</v>
      </c>
      <c r="C121" s="52"/>
      <c r="D121" s="52"/>
      <c r="E121" s="53" t="s">
        <v>55</v>
      </c>
      <c r="F121" s="52"/>
      <c r="G121" s="52"/>
      <c r="H121" s="54"/>
      <c r="I121" s="52"/>
      <c r="J121" s="54"/>
      <c r="K121" s="52"/>
      <c r="L121" s="52"/>
      <c r="M121" s="13"/>
      <c r="N121" s="2"/>
      <c r="O121" s="2"/>
      <c r="P121" s="2"/>
      <c r="Q121" s="2"/>
    </row>
    <row r="122" thickTop="1" ht="12.75">
      <c r="A122" s="10"/>
      <c r="B122" s="41">
        <v>18</v>
      </c>
      <c r="C122" s="42" t="s">
        <v>171</v>
      </c>
      <c r="D122" s="42" t="s">
        <v>7</v>
      </c>
      <c r="E122" s="42" t="s">
        <v>172</v>
      </c>
      <c r="F122" s="42" t="s">
        <v>7</v>
      </c>
      <c r="G122" s="43" t="s">
        <v>173</v>
      </c>
      <c r="H122" s="55">
        <v>504</v>
      </c>
      <c r="I122" s="56">
        <v>0</v>
      </c>
      <c r="J122" s="57">
        <f>ROUND(H122*I122,2)</f>
        <v>0</v>
      </c>
      <c r="K122" s="58">
        <v>0.20999999999999999</v>
      </c>
      <c r="L122" s="59">
        <f>ROUND(J122*1.21,2)</f>
        <v>0</v>
      </c>
      <c r="M122" s="13"/>
      <c r="N122" s="2"/>
      <c r="O122" s="2"/>
      <c r="P122" s="2"/>
      <c r="Q122" s="33">
        <f>IF(ISNUMBER(K122),IF(H122&gt;0,IF(I122&gt;0,J122,0),0),0)</f>
        <v>0</v>
      </c>
      <c r="R122" s="9">
        <f>IF(ISNUMBER(K122)=FALSE,J122,0)</f>
        <v>0</v>
      </c>
    </row>
    <row r="123" ht="12.75">
      <c r="A123" s="10"/>
      <c r="B123" s="49" t="s">
        <v>48</v>
      </c>
      <c r="C123" s="1"/>
      <c r="D123" s="1"/>
      <c r="E123" s="50" t="s">
        <v>174</v>
      </c>
      <c r="F123" s="1"/>
      <c r="G123" s="1"/>
      <c r="H123" s="40"/>
      <c r="I123" s="1"/>
      <c r="J123" s="40"/>
      <c r="K123" s="1"/>
      <c r="L123" s="1"/>
      <c r="M123" s="13"/>
      <c r="N123" s="2"/>
      <c r="O123" s="2"/>
      <c r="P123" s="2"/>
      <c r="Q123" s="2"/>
    </row>
    <row r="124" ht="12.75">
      <c r="A124" s="10"/>
      <c r="B124" s="49" t="s">
        <v>50</v>
      </c>
      <c r="C124" s="1"/>
      <c r="D124" s="1"/>
      <c r="E124" s="50" t="s">
        <v>175</v>
      </c>
      <c r="F124" s="1"/>
      <c r="G124" s="1"/>
      <c r="H124" s="40"/>
      <c r="I124" s="1"/>
      <c r="J124" s="40"/>
      <c r="K124" s="1"/>
      <c r="L124" s="1"/>
      <c r="M124" s="13"/>
      <c r="N124" s="2"/>
      <c r="O124" s="2"/>
      <c r="P124" s="2"/>
      <c r="Q124" s="2"/>
    </row>
    <row r="125" ht="12.75">
      <c r="A125" s="10"/>
      <c r="B125" s="49" t="s">
        <v>52</v>
      </c>
      <c r="C125" s="1"/>
      <c r="D125" s="1"/>
      <c r="E125" s="50" t="s">
        <v>176</v>
      </c>
      <c r="F125" s="1"/>
      <c r="G125" s="1"/>
      <c r="H125" s="40"/>
      <c r="I125" s="1"/>
      <c r="J125" s="40"/>
      <c r="K125" s="1"/>
      <c r="L125" s="1"/>
      <c r="M125" s="13"/>
      <c r="N125" s="2"/>
      <c r="O125" s="2"/>
      <c r="P125" s="2"/>
      <c r="Q125" s="2"/>
    </row>
    <row r="126" thickBot="1" ht="12.75">
      <c r="A126" s="10"/>
      <c r="B126" s="51" t="s">
        <v>54</v>
      </c>
      <c r="C126" s="52"/>
      <c r="D126" s="52"/>
      <c r="E126" s="53" t="s">
        <v>55</v>
      </c>
      <c r="F126" s="52"/>
      <c r="G126" s="52"/>
      <c r="H126" s="54"/>
      <c r="I126" s="52"/>
      <c r="J126" s="54"/>
      <c r="K126" s="52"/>
      <c r="L126" s="52"/>
      <c r="M126" s="13"/>
      <c r="N126" s="2"/>
      <c r="O126" s="2"/>
      <c r="P126" s="2"/>
      <c r="Q126" s="2"/>
    </row>
    <row r="127" thickTop="1" ht="12.75">
      <c r="A127" s="10"/>
      <c r="B127" s="41">
        <v>19</v>
      </c>
      <c r="C127" s="42" t="s">
        <v>177</v>
      </c>
      <c r="D127" s="42" t="s">
        <v>7</v>
      </c>
      <c r="E127" s="42" t="s">
        <v>178</v>
      </c>
      <c r="F127" s="42" t="s">
        <v>7</v>
      </c>
      <c r="G127" s="43" t="s">
        <v>164</v>
      </c>
      <c r="H127" s="55">
        <v>31</v>
      </c>
      <c r="I127" s="56">
        <v>0</v>
      </c>
      <c r="J127" s="57">
        <f>ROUND(H127*I127,2)</f>
        <v>0</v>
      </c>
      <c r="K127" s="58">
        <v>0.20999999999999999</v>
      </c>
      <c r="L127" s="59">
        <f>ROUND(J127*1.21,2)</f>
        <v>0</v>
      </c>
      <c r="M127" s="13"/>
      <c r="N127" s="2"/>
      <c r="O127" s="2"/>
      <c r="P127" s="2"/>
      <c r="Q127" s="33">
        <f>IF(ISNUMBER(K127),IF(H127&gt;0,IF(I127&gt;0,J127,0),0),0)</f>
        <v>0</v>
      </c>
      <c r="R127" s="9">
        <f>IF(ISNUMBER(K127)=FALSE,J127,0)</f>
        <v>0</v>
      </c>
    </row>
    <row r="128" ht="12.75">
      <c r="A128" s="10"/>
      <c r="B128" s="49" t="s">
        <v>48</v>
      </c>
      <c r="C128" s="1"/>
      <c r="D128" s="1"/>
      <c r="E128" s="50" t="s">
        <v>179</v>
      </c>
      <c r="F128" s="1"/>
      <c r="G128" s="1"/>
      <c r="H128" s="40"/>
      <c r="I128" s="1"/>
      <c r="J128" s="40"/>
      <c r="K128" s="1"/>
      <c r="L128" s="1"/>
      <c r="M128" s="13"/>
      <c r="N128" s="2"/>
      <c r="O128" s="2"/>
      <c r="P128" s="2"/>
      <c r="Q128" s="2"/>
    </row>
    <row r="129" ht="12.75">
      <c r="A129" s="10"/>
      <c r="B129" s="49" t="s">
        <v>50</v>
      </c>
      <c r="C129" s="1"/>
      <c r="D129" s="1"/>
      <c r="E129" s="50" t="s">
        <v>180</v>
      </c>
      <c r="F129" s="1"/>
      <c r="G129" s="1"/>
      <c r="H129" s="40"/>
      <c r="I129" s="1"/>
      <c r="J129" s="40"/>
      <c r="K129" s="1"/>
      <c r="L129" s="1"/>
      <c r="M129" s="13"/>
      <c r="N129" s="2"/>
      <c r="O129" s="2"/>
      <c r="P129" s="2"/>
      <c r="Q129" s="2"/>
    </row>
    <row r="130" ht="12.75">
      <c r="A130" s="10"/>
      <c r="B130" s="49" t="s">
        <v>52</v>
      </c>
      <c r="C130" s="1"/>
      <c r="D130" s="1"/>
      <c r="E130" s="50" t="s">
        <v>181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 thickBot="1" ht="12.75">
      <c r="A131" s="10"/>
      <c r="B131" s="51" t="s">
        <v>54</v>
      </c>
      <c r="C131" s="52"/>
      <c r="D131" s="52"/>
      <c r="E131" s="53" t="s">
        <v>55</v>
      </c>
      <c r="F131" s="52"/>
      <c r="G131" s="52"/>
      <c r="H131" s="54"/>
      <c r="I131" s="52"/>
      <c r="J131" s="54"/>
      <c r="K131" s="52"/>
      <c r="L131" s="52"/>
      <c r="M131" s="13"/>
      <c r="N131" s="2"/>
      <c r="O131" s="2"/>
      <c r="P131" s="2"/>
      <c r="Q131" s="2"/>
    </row>
    <row r="132" thickTop="1" ht="12.75">
      <c r="A132" s="10"/>
      <c r="B132" s="41">
        <v>20</v>
      </c>
      <c r="C132" s="42" t="s">
        <v>182</v>
      </c>
      <c r="D132" s="42" t="s">
        <v>7</v>
      </c>
      <c r="E132" s="42" t="s">
        <v>183</v>
      </c>
      <c r="F132" s="42" t="s">
        <v>7</v>
      </c>
      <c r="G132" s="43" t="s">
        <v>129</v>
      </c>
      <c r="H132" s="55">
        <v>10.875</v>
      </c>
      <c r="I132" s="56">
        <v>0</v>
      </c>
      <c r="J132" s="57">
        <f>ROUND(H132*I132,2)</f>
        <v>0</v>
      </c>
      <c r="K132" s="58">
        <v>0.20999999999999999</v>
      </c>
      <c r="L132" s="59">
        <f>ROUND(J132*1.21,2)</f>
        <v>0</v>
      </c>
      <c r="M132" s="13"/>
      <c r="N132" s="2"/>
      <c r="O132" s="2"/>
      <c r="P132" s="2"/>
      <c r="Q132" s="33">
        <f>IF(ISNUMBER(K132),IF(H132&gt;0,IF(I132&gt;0,J132,0),0),0)</f>
        <v>0</v>
      </c>
      <c r="R132" s="9">
        <f>IF(ISNUMBER(K132)=FALSE,J132,0)</f>
        <v>0</v>
      </c>
    </row>
    <row r="133" ht="12.75">
      <c r="A133" s="10"/>
      <c r="B133" s="49" t="s">
        <v>48</v>
      </c>
      <c r="C133" s="1"/>
      <c r="D133" s="1"/>
      <c r="E133" s="50" t="s">
        <v>184</v>
      </c>
      <c r="F133" s="1"/>
      <c r="G133" s="1"/>
      <c r="H133" s="40"/>
      <c r="I133" s="1"/>
      <c r="J133" s="40"/>
      <c r="K133" s="1"/>
      <c r="L133" s="1"/>
      <c r="M133" s="13"/>
      <c r="N133" s="2"/>
      <c r="O133" s="2"/>
      <c r="P133" s="2"/>
      <c r="Q133" s="2"/>
    </row>
    <row r="134" ht="12.75">
      <c r="A134" s="10"/>
      <c r="B134" s="49" t="s">
        <v>50</v>
      </c>
      <c r="C134" s="1"/>
      <c r="D134" s="1"/>
      <c r="E134" s="50" t="s">
        <v>185</v>
      </c>
      <c r="F134" s="1"/>
      <c r="G134" s="1"/>
      <c r="H134" s="40"/>
      <c r="I134" s="1"/>
      <c r="J134" s="40"/>
      <c r="K134" s="1"/>
      <c r="L134" s="1"/>
      <c r="M134" s="13"/>
      <c r="N134" s="2"/>
      <c r="O134" s="2"/>
      <c r="P134" s="2"/>
      <c r="Q134" s="2"/>
    </row>
    <row r="135" ht="12.75">
      <c r="A135" s="10"/>
      <c r="B135" s="49" t="s">
        <v>52</v>
      </c>
      <c r="C135" s="1"/>
      <c r="D135" s="1"/>
      <c r="E135" s="50" t="s">
        <v>186</v>
      </c>
      <c r="F135" s="1"/>
      <c r="G135" s="1"/>
      <c r="H135" s="40"/>
      <c r="I135" s="1"/>
      <c r="J135" s="40"/>
      <c r="K135" s="1"/>
      <c r="L135" s="1"/>
      <c r="M135" s="13"/>
      <c r="N135" s="2"/>
      <c r="O135" s="2"/>
      <c r="P135" s="2"/>
      <c r="Q135" s="2"/>
    </row>
    <row r="136" thickBot="1" ht="12.75">
      <c r="A136" s="10"/>
      <c r="B136" s="51" t="s">
        <v>54</v>
      </c>
      <c r="C136" s="52"/>
      <c r="D136" s="52"/>
      <c r="E136" s="53" t="s">
        <v>55</v>
      </c>
      <c r="F136" s="52"/>
      <c r="G136" s="52"/>
      <c r="H136" s="54"/>
      <c r="I136" s="52"/>
      <c r="J136" s="54"/>
      <c r="K136" s="52"/>
      <c r="L136" s="52"/>
      <c r="M136" s="13"/>
      <c r="N136" s="2"/>
      <c r="O136" s="2"/>
      <c r="P136" s="2"/>
      <c r="Q136" s="2"/>
    </row>
    <row r="137" thickTop="1" ht="12.75">
      <c r="A137" s="10"/>
      <c r="B137" s="41">
        <v>21</v>
      </c>
      <c r="C137" s="42" t="s">
        <v>187</v>
      </c>
      <c r="D137" s="42" t="s">
        <v>7</v>
      </c>
      <c r="E137" s="42" t="s">
        <v>188</v>
      </c>
      <c r="F137" s="42" t="s">
        <v>7</v>
      </c>
      <c r="G137" s="43" t="s">
        <v>129</v>
      </c>
      <c r="H137" s="55">
        <v>1.2749999999999999</v>
      </c>
      <c r="I137" s="56">
        <v>0</v>
      </c>
      <c r="J137" s="57">
        <f>ROUND(H137*I137,2)</f>
        <v>0</v>
      </c>
      <c r="K137" s="58">
        <v>0.20999999999999999</v>
      </c>
      <c r="L137" s="59">
        <f>ROUND(J137*1.21,2)</f>
        <v>0</v>
      </c>
      <c r="M137" s="13"/>
      <c r="N137" s="2"/>
      <c r="O137" s="2"/>
      <c r="P137" s="2"/>
      <c r="Q137" s="33">
        <f>IF(ISNUMBER(K137),IF(H137&gt;0,IF(I137&gt;0,J137,0),0),0)</f>
        <v>0</v>
      </c>
      <c r="R137" s="9">
        <f>IF(ISNUMBER(K137)=FALSE,J137,0)</f>
        <v>0</v>
      </c>
    </row>
    <row r="138" ht="12.75">
      <c r="A138" s="10"/>
      <c r="B138" s="49" t="s">
        <v>48</v>
      </c>
      <c r="C138" s="1"/>
      <c r="D138" s="1"/>
      <c r="E138" s="50" t="s">
        <v>189</v>
      </c>
      <c r="F138" s="1"/>
      <c r="G138" s="1"/>
      <c r="H138" s="40"/>
      <c r="I138" s="1"/>
      <c r="J138" s="40"/>
      <c r="K138" s="1"/>
      <c r="L138" s="1"/>
      <c r="M138" s="13"/>
      <c r="N138" s="2"/>
      <c r="O138" s="2"/>
      <c r="P138" s="2"/>
      <c r="Q138" s="2"/>
    </row>
    <row r="139" ht="12.75">
      <c r="A139" s="10"/>
      <c r="B139" s="49" t="s">
        <v>50</v>
      </c>
      <c r="C139" s="1"/>
      <c r="D139" s="1"/>
      <c r="E139" s="50" t="s">
        <v>190</v>
      </c>
      <c r="F139" s="1"/>
      <c r="G139" s="1"/>
      <c r="H139" s="40"/>
      <c r="I139" s="1"/>
      <c r="J139" s="40"/>
      <c r="K139" s="1"/>
      <c r="L139" s="1"/>
      <c r="M139" s="13"/>
      <c r="N139" s="2"/>
      <c r="O139" s="2"/>
      <c r="P139" s="2"/>
      <c r="Q139" s="2"/>
    </row>
    <row r="140" ht="12.75">
      <c r="A140" s="10"/>
      <c r="B140" s="49" t="s">
        <v>52</v>
      </c>
      <c r="C140" s="1"/>
      <c r="D140" s="1"/>
      <c r="E140" s="50" t="s">
        <v>191</v>
      </c>
      <c r="F140" s="1"/>
      <c r="G140" s="1"/>
      <c r="H140" s="40"/>
      <c r="I140" s="1"/>
      <c r="J140" s="40"/>
      <c r="K140" s="1"/>
      <c r="L140" s="1"/>
      <c r="M140" s="13"/>
      <c r="N140" s="2"/>
      <c r="O140" s="2"/>
      <c r="P140" s="2"/>
      <c r="Q140" s="2"/>
    </row>
    <row r="141" thickBot="1" ht="12.75">
      <c r="A141" s="10"/>
      <c r="B141" s="51" t="s">
        <v>54</v>
      </c>
      <c r="C141" s="52"/>
      <c r="D141" s="52"/>
      <c r="E141" s="53" t="s">
        <v>55</v>
      </c>
      <c r="F141" s="52"/>
      <c r="G141" s="52"/>
      <c r="H141" s="54"/>
      <c r="I141" s="52"/>
      <c r="J141" s="54"/>
      <c r="K141" s="52"/>
      <c r="L141" s="52"/>
      <c r="M141" s="13"/>
      <c r="N141" s="2"/>
      <c r="O141" s="2"/>
      <c r="P141" s="2"/>
      <c r="Q141" s="2"/>
    </row>
    <row r="142" thickTop="1" ht="12.75">
      <c r="A142" s="10"/>
      <c r="B142" s="41">
        <v>22</v>
      </c>
      <c r="C142" s="42" t="s">
        <v>192</v>
      </c>
      <c r="D142" s="42" t="s">
        <v>7</v>
      </c>
      <c r="E142" s="42" t="s">
        <v>193</v>
      </c>
      <c r="F142" s="42" t="s">
        <v>7</v>
      </c>
      <c r="G142" s="43" t="s">
        <v>129</v>
      </c>
      <c r="H142" s="55">
        <v>20</v>
      </c>
      <c r="I142" s="56">
        <v>0</v>
      </c>
      <c r="J142" s="57">
        <f>ROUND(H142*I142,2)</f>
        <v>0</v>
      </c>
      <c r="K142" s="58">
        <v>0.20999999999999999</v>
      </c>
      <c r="L142" s="59">
        <f>ROUND(J142*1.21,2)</f>
        <v>0</v>
      </c>
      <c r="M142" s="13"/>
      <c r="N142" s="2"/>
      <c r="O142" s="2"/>
      <c r="P142" s="2"/>
      <c r="Q142" s="33">
        <f>IF(ISNUMBER(K142),IF(H142&gt;0,IF(I142&gt;0,J142,0),0),0)</f>
        <v>0</v>
      </c>
      <c r="R142" s="9">
        <f>IF(ISNUMBER(K142)=FALSE,J142,0)</f>
        <v>0</v>
      </c>
    </row>
    <row r="143" ht="12.75">
      <c r="A143" s="10"/>
      <c r="B143" s="49" t="s">
        <v>48</v>
      </c>
      <c r="C143" s="1"/>
      <c r="D143" s="1"/>
      <c r="E143" s="50" t="s">
        <v>194</v>
      </c>
      <c r="F143" s="1"/>
      <c r="G143" s="1"/>
      <c r="H143" s="40"/>
      <c r="I143" s="1"/>
      <c r="J143" s="40"/>
      <c r="K143" s="1"/>
      <c r="L143" s="1"/>
      <c r="M143" s="13"/>
      <c r="N143" s="2"/>
      <c r="O143" s="2"/>
      <c r="P143" s="2"/>
      <c r="Q143" s="2"/>
    </row>
    <row r="144" ht="12.75">
      <c r="A144" s="10"/>
      <c r="B144" s="49" t="s">
        <v>50</v>
      </c>
      <c r="C144" s="1"/>
      <c r="D144" s="1"/>
      <c r="E144" s="50" t="s">
        <v>195</v>
      </c>
      <c r="F144" s="1"/>
      <c r="G144" s="1"/>
      <c r="H144" s="40"/>
      <c r="I144" s="1"/>
      <c r="J144" s="40"/>
      <c r="K144" s="1"/>
      <c r="L144" s="1"/>
      <c r="M144" s="13"/>
      <c r="N144" s="2"/>
      <c r="O144" s="2"/>
      <c r="P144" s="2"/>
      <c r="Q144" s="2"/>
    </row>
    <row r="145" ht="12.75">
      <c r="A145" s="10"/>
      <c r="B145" s="49" t="s">
        <v>52</v>
      </c>
      <c r="C145" s="1"/>
      <c r="D145" s="1"/>
      <c r="E145" s="50" t="s">
        <v>196</v>
      </c>
      <c r="F145" s="1"/>
      <c r="G145" s="1"/>
      <c r="H145" s="40"/>
      <c r="I145" s="1"/>
      <c r="J145" s="40"/>
      <c r="K145" s="1"/>
      <c r="L145" s="1"/>
      <c r="M145" s="13"/>
      <c r="N145" s="2"/>
      <c r="O145" s="2"/>
      <c r="P145" s="2"/>
      <c r="Q145" s="2"/>
    </row>
    <row r="146" thickBot="1" ht="12.75">
      <c r="A146" s="10"/>
      <c r="B146" s="51" t="s">
        <v>54</v>
      </c>
      <c r="C146" s="52"/>
      <c r="D146" s="52"/>
      <c r="E146" s="53" t="s">
        <v>55</v>
      </c>
      <c r="F146" s="52"/>
      <c r="G146" s="52"/>
      <c r="H146" s="54"/>
      <c r="I146" s="52"/>
      <c r="J146" s="54"/>
      <c r="K146" s="52"/>
      <c r="L146" s="52"/>
      <c r="M146" s="13"/>
      <c r="N146" s="2"/>
      <c r="O146" s="2"/>
      <c r="P146" s="2"/>
      <c r="Q146" s="2"/>
    </row>
    <row r="147" thickTop="1" ht="12.75">
      <c r="A147" s="10"/>
      <c r="B147" s="41">
        <v>23</v>
      </c>
      <c r="C147" s="42" t="s">
        <v>197</v>
      </c>
      <c r="D147" s="42" t="s">
        <v>7</v>
      </c>
      <c r="E147" s="42" t="s">
        <v>198</v>
      </c>
      <c r="F147" s="42" t="s">
        <v>7</v>
      </c>
      <c r="G147" s="43" t="s">
        <v>129</v>
      </c>
      <c r="H147" s="55">
        <v>495.51499999999999</v>
      </c>
      <c r="I147" s="56">
        <v>0</v>
      </c>
      <c r="J147" s="57">
        <f>ROUND(H147*I147,2)</f>
        <v>0</v>
      </c>
      <c r="K147" s="58">
        <v>0.20999999999999999</v>
      </c>
      <c r="L147" s="59">
        <f>ROUND(J147*1.21,2)</f>
        <v>0</v>
      </c>
      <c r="M147" s="13"/>
      <c r="N147" s="2"/>
      <c r="O147" s="2"/>
      <c r="P147" s="2"/>
      <c r="Q147" s="33">
        <f>IF(ISNUMBER(K147),IF(H147&gt;0,IF(I147&gt;0,J147,0),0),0)</f>
        <v>0</v>
      </c>
      <c r="R147" s="9">
        <f>IF(ISNUMBER(K147)=FALSE,J147,0)</f>
        <v>0</v>
      </c>
    </row>
    <row r="148" ht="12.75">
      <c r="A148" s="10"/>
      <c r="B148" s="49" t="s">
        <v>48</v>
      </c>
      <c r="C148" s="1"/>
      <c r="D148" s="1"/>
      <c r="E148" s="50" t="s">
        <v>199</v>
      </c>
      <c r="F148" s="1"/>
      <c r="G148" s="1"/>
      <c r="H148" s="40"/>
      <c r="I148" s="1"/>
      <c r="J148" s="40"/>
      <c r="K148" s="1"/>
      <c r="L148" s="1"/>
      <c r="M148" s="13"/>
      <c r="N148" s="2"/>
      <c r="O148" s="2"/>
      <c r="P148" s="2"/>
      <c r="Q148" s="2"/>
    </row>
    <row r="149" ht="12.75">
      <c r="A149" s="10"/>
      <c r="B149" s="49" t="s">
        <v>50</v>
      </c>
      <c r="C149" s="1"/>
      <c r="D149" s="1"/>
      <c r="E149" s="50" t="s">
        <v>200</v>
      </c>
      <c r="F149" s="1"/>
      <c r="G149" s="1"/>
      <c r="H149" s="40"/>
      <c r="I149" s="1"/>
      <c r="J149" s="40"/>
      <c r="K149" s="1"/>
      <c r="L149" s="1"/>
      <c r="M149" s="13"/>
      <c r="N149" s="2"/>
      <c r="O149" s="2"/>
      <c r="P149" s="2"/>
      <c r="Q149" s="2"/>
    </row>
    <row r="150" ht="12.75">
      <c r="A150" s="10"/>
      <c r="B150" s="49" t="s">
        <v>52</v>
      </c>
      <c r="C150" s="1"/>
      <c r="D150" s="1"/>
      <c r="E150" s="50" t="s">
        <v>201</v>
      </c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 thickBot="1" ht="12.75">
      <c r="A151" s="10"/>
      <c r="B151" s="51" t="s">
        <v>54</v>
      </c>
      <c r="C151" s="52"/>
      <c r="D151" s="52"/>
      <c r="E151" s="53" t="s">
        <v>55</v>
      </c>
      <c r="F151" s="52"/>
      <c r="G151" s="52"/>
      <c r="H151" s="54"/>
      <c r="I151" s="52"/>
      <c r="J151" s="54"/>
      <c r="K151" s="52"/>
      <c r="L151" s="52"/>
      <c r="M151" s="13"/>
      <c r="N151" s="2"/>
      <c r="O151" s="2"/>
      <c r="P151" s="2"/>
      <c r="Q151" s="2"/>
    </row>
    <row r="152" thickTop="1" ht="12.75">
      <c r="A152" s="10"/>
      <c r="B152" s="41">
        <v>24</v>
      </c>
      <c r="C152" s="42" t="s">
        <v>202</v>
      </c>
      <c r="D152" s="42" t="s">
        <v>7</v>
      </c>
      <c r="E152" s="42" t="s">
        <v>203</v>
      </c>
      <c r="F152" s="42" t="s">
        <v>7</v>
      </c>
      <c r="G152" s="43" t="s">
        <v>129</v>
      </c>
      <c r="H152" s="55">
        <v>495.51499999999999</v>
      </c>
      <c r="I152" s="56">
        <v>0</v>
      </c>
      <c r="J152" s="57">
        <f>ROUND(H152*I152,2)</f>
        <v>0</v>
      </c>
      <c r="K152" s="58">
        <v>0.20999999999999999</v>
      </c>
      <c r="L152" s="59">
        <f>ROUND(J152*1.21,2)</f>
        <v>0</v>
      </c>
      <c r="M152" s="13"/>
      <c r="N152" s="2"/>
      <c r="O152" s="2"/>
      <c r="P152" s="2"/>
      <c r="Q152" s="33">
        <f>IF(ISNUMBER(K152),IF(H152&gt;0,IF(I152&gt;0,J152,0),0),0)</f>
        <v>0</v>
      </c>
      <c r="R152" s="9">
        <f>IF(ISNUMBER(K152)=FALSE,J152,0)</f>
        <v>0</v>
      </c>
    </row>
    <row r="153" ht="12.75">
      <c r="A153" s="10"/>
      <c r="B153" s="49" t="s">
        <v>48</v>
      </c>
      <c r="C153" s="1"/>
      <c r="D153" s="1"/>
      <c r="E153" s="50" t="s">
        <v>204</v>
      </c>
      <c r="F153" s="1"/>
      <c r="G153" s="1"/>
      <c r="H153" s="40"/>
      <c r="I153" s="1"/>
      <c r="J153" s="40"/>
      <c r="K153" s="1"/>
      <c r="L153" s="1"/>
      <c r="M153" s="13"/>
      <c r="N153" s="2"/>
      <c r="O153" s="2"/>
      <c r="P153" s="2"/>
      <c r="Q153" s="2"/>
    </row>
    <row r="154" ht="12.75">
      <c r="A154" s="10"/>
      <c r="B154" s="49" t="s">
        <v>50</v>
      </c>
      <c r="C154" s="1"/>
      <c r="D154" s="1"/>
      <c r="E154" s="50" t="s">
        <v>205</v>
      </c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 ht="12.75">
      <c r="A155" s="10"/>
      <c r="B155" s="49" t="s">
        <v>52</v>
      </c>
      <c r="C155" s="1"/>
      <c r="D155" s="1"/>
      <c r="E155" s="50" t="s">
        <v>206</v>
      </c>
      <c r="F155" s="1"/>
      <c r="G155" s="1"/>
      <c r="H155" s="40"/>
      <c r="I155" s="1"/>
      <c r="J155" s="40"/>
      <c r="K155" s="1"/>
      <c r="L155" s="1"/>
      <c r="M155" s="13"/>
      <c r="N155" s="2"/>
      <c r="O155" s="2"/>
      <c r="P155" s="2"/>
      <c r="Q155" s="2"/>
    </row>
    <row r="156" thickBot="1" ht="12.75">
      <c r="A156" s="10"/>
      <c r="B156" s="51" t="s">
        <v>54</v>
      </c>
      <c r="C156" s="52"/>
      <c r="D156" s="52"/>
      <c r="E156" s="53" t="s">
        <v>55</v>
      </c>
      <c r="F156" s="52"/>
      <c r="G156" s="52"/>
      <c r="H156" s="54"/>
      <c r="I156" s="52"/>
      <c r="J156" s="54"/>
      <c r="K156" s="52"/>
      <c r="L156" s="52"/>
      <c r="M156" s="13"/>
      <c r="N156" s="2"/>
      <c r="O156" s="2"/>
      <c r="P156" s="2"/>
      <c r="Q156" s="2"/>
    </row>
    <row r="157" thickTop="1" ht="12.75">
      <c r="A157" s="10"/>
      <c r="B157" s="41">
        <v>25</v>
      </c>
      <c r="C157" s="42" t="s">
        <v>207</v>
      </c>
      <c r="D157" s="42" t="s">
        <v>7</v>
      </c>
      <c r="E157" s="42" t="s">
        <v>208</v>
      </c>
      <c r="F157" s="42" t="s">
        <v>7</v>
      </c>
      <c r="G157" s="43" t="s">
        <v>129</v>
      </c>
      <c r="H157" s="55">
        <v>153.44999999999999</v>
      </c>
      <c r="I157" s="56">
        <v>0</v>
      </c>
      <c r="J157" s="57">
        <f>ROUND(H157*I157,2)</f>
        <v>0</v>
      </c>
      <c r="K157" s="58">
        <v>0.20999999999999999</v>
      </c>
      <c r="L157" s="59">
        <f>ROUND(J157*1.21,2)</f>
        <v>0</v>
      </c>
      <c r="M157" s="13"/>
      <c r="N157" s="2"/>
      <c r="O157" s="2"/>
      <c r="P157" s="2"/>
      <c r="Q157" s="33">
        <f>IF(ISNUMBER(K157),IF(H157&gt;0,IF(I157&gt;0,J157,0),0),0)</f>
        <v>0</v>
      </c>
      <c r="R157" s="9">
        <f>IF(ISNUMBER(K157)=FALSE,J157,0)</f>
        <v>0</v>
      </c>
    </row>
    <row r="158" ht="12.75">
      <c r="A158" s="10"/>
      <c r="B158" s="49" t="s">
        <v>48</v>
      </c>
      <c r="C158" s="1"/>
      <c r="D158" s="1"/>
      <c r="E158" s="50" t="s">
        <v>209</v>
      </c>
      <c r="F158" s="1"/>
      <c r="G158" s="1"/>
      <c r="H158" s="40"/>
      <c r="I158" s="1"/>
      <c r="J158" s="40"/>
      <c r="K158" s="1"/>
      <c r="L158" s="1"/>
      <c r="M158" s="13"/>
      <c r="N158" s="2"/>
      <c r="O158" s="2"/>
      <c r="P158" s="2"/>
      <c r="Q158" s="2"/>
    </row>
    <row r="159" ht="12.75">
      <c r="A159" s="10"/>
      <c r="B159" s="49" t="s">
        <v>50</v>
      </c>
      <c r="C159" s="1"/>
      <c r="D159" s="1"/>
      <c r="E159" s="50" t="s">
        <v>210</v>
      </c>
      <c r="F159" s="1"/>
      <c r="G159" s="1"/>
      <c r="H159" s="40"/>
      <c r="I159" s="1"/>
      <c r="J159" s="40"/>
      <c r="K159" s="1"/>
      <c r="L159" s="1"/>
      <c r="M159" s="13"/>
      <c r="N159" s="2"/>
      <c r="O159" s="2"/>
      <c r="P159" s="2"/>
      <c r="Q159" s="2"/>
    </row>
    <row r="160" ht="12.75">
      <c r="A160" s="10"/>
      <c r="B160" s="49" t="s">
        <v>52</v>
      </c>
      <c r="C160" s="1"/>
      <c r="D160" s="1"/>
      <c r="E160" s="50" t="s">
        <v>211</v>
      </c>
      <c r="F160" s="1"/>
      <c r="G160" s="1"/>
      <c r="H160" s="40"/>
      <c r="I160" s="1"/>
      <c r="J160" s="40"/>
      <c r="K160" s="1"/>
      <c r="L160" s="1"/>
      <c r="M160" s="13"/>
      <c r="N160" s="2"/>
      <c r="O160" s="2"/>
      <c r="P160" s="2"/>
      <c r="Q160" s="2"/>
    </row>
    <row r="161" thickBot="1" ht="12.75">
      <c r="A161" s="10"/>
      <c r="B161" s="51" t="s">
        <v>54</v>
      </c>
      <c r="C161" s="52"/>
      <c r="D161" s="52"/>
      <c r="E161" s="53" t="s">
        <v>55</v>
      </c>
      <c r="F161" s="52"/>
      <c r="G161" s="52"/>
      <c r="H161" s="54"/>
      <c r="I161" s="52"/>
      <c r="J161" s="54"/>
      <c r="K161" s="52"/>
      <c r="L161" s="52"/>
      <c r="M161" s="13"/>
      <c r="N161" s="2"/>
      <c r="O161" s="2"/>
      <c r="P161" s="2"/>
      <c r="Q161" s="2"/>
    </row>
    <row r="162" thickTop="1" ht="12.75">
      <c r="A162" s="10"/>
      <c r="B162" s="41">
        <v>26</v>
      </c>
      <c r="C162" s="42" t="s">
        <v>212</v>
      </c>
      <c r="D162" s="42" t="s">
        <v>102</v>
      </c>
      <c r="E162" s="42" t="s">
        <v>213</v>
      </c>
      <c r="F162" s="42" t="s">
        <v>7</v>
      </c>
      <c r="G162" s="43" t="s">
        <v>129</v>
      </c>
      <c r="H162" s="55">
        <v>204.11199999999999</v>
      </c>
      <c r="I162" s="56">
        <v>0</v>
      </c>
      <c r="J162" s="57">
        <f>ROUND(H162*I162,2)</f>
        <v>0</v>
      </c>
      <c r="K162" s="58">
        <v>0.20999999999999999</v>
      </c>
      <c r="L162" s="59">
        <f>ROUND(J162*1.21,2)</f>
        <v>0</v>
      </c>
      <c r="M162" s="13"/>
      <c r="N162" s="2"/>
      <c r="O162" s="2"/>
      <c r="P162" s="2"/>
      <c r="Q162" s="33">
        <f>IF(ISNUMBER(K162),IF(H162&gt;0,IF(I162&gt;0,J162,0),0),0)</f>
        <v>0</v>
      </c>
      <c r="R162" s="9">
        <f>IF(ISNUMBER(K162)=FALSE,J162,0)</f>
        <v>0</v>
      </c>
    </row>
    <row r="163" ht="12.75">
      <c r="A163" s="10"/>
      <c r="B163" s="49" t="s">
        <v>48</v>
      </c>
      <c r="C163" s="1"/>
      <c r="D163" s="1"/>
      <c r="E163" s="50" t="s">
        <v>209</v>
      </c>
      <c r="F163" s="1"/>
      <c r="G163" s="1"/>
      <c r="H163" s="40"/>
      <c r="I163" s="1"/>
      <c r="J163" s="40"/>
      <c r="K163" s="1"/>
      <c r="L163" s="1"/>
      <c r="M163" s="13"/>
      <c r="N163" s="2"/>
      <c r="O163" s="2"/>
      <c r="P163" s="2"/>
      <c r="Q163" s="2"/>
    </row>
    <row r="164" ht="12.75">
      <c r="A164" s="10"/>
      <c r="B164" s="49" t="s">
        <v>50</v>
      </c>
      <c r="C164" s="1"/>
      <c r="D164" s="1"/>
      <c r="E164" s="50" t="s">
        <v>214</v>
      </c>
      <c r="F164" s="1"/>
      <c r="G164" s="1"/>
      <c r="H164" s="40"/>
      <c r="I164" s="1"/>
      <c r="J164" s="40"/>
      <c r="K164" s="1"/>
      <c r="L164" s="1"/>
      <c r="M164" s="13"/>
      <c r="N164" s="2"/>
      <c r="O164" s="2"/>
      <c r="P164" s="2"/>
      <c r="Q164" s="2"/>
    </row>
    <row r="165" ht="12.75">
      <c r="A165" s="10"/>
      <c r="B165" s="49" t="s">
        <v>52</v>
      </c>
      <c r="C165" s="1"/>
      <c r="D165" s="1"/>
      <c r="E165" s="50" t="s">
        <v>215</v>
      </c>
      <c r="F165" s="1"/>
      <c r="G165" s="1"/>
      <c r="H165" s="40"/>
      <c r="I165" s="1"/>
      <c r="J165" s="40"/>
      <c r="K165" s="1"/>
      <c r="L165" s="1"/>
      <c r="M165" s="13"/>
      <c r="N165" s="2"/>
      <c r="O165" s="2"/>
      <c r="P165" s="2"/>
      <c r="Q165" s="2"/>
    </row>
    <row r="166" thickBot="1" ht="12.75">
      <c r="A166" s="10"/>
      <c r="B166" s="51" t="s">
        <v>54</v>
      </c>
      <c r="C166" s="52"/>
      <c r="D166" s="52"/>
      <c r="E166" s="53" t="s">
        <v>55</v>
      </c>
      <c r="F166" s="52"/>
      <c r="G166" s="52"/>
      <c r="H166" s="54"/>
      <c r="I166" s="52"/>
      <c r="J166" s="54"/>
      <c r="K166" s="52"/>
      <c r="L166" s="52"/>
      <c r="M166" s="13"/>
      <c r="N166" s="2"/>
      <c r="O166" s="2"/>
      <c r="P166" s="2"/>
      <c r="Q166" s="2"/>
    </row>
    <row r="167" thickTop="1" ht="12.75">
      <c r="A167" s="10"/>
      <c r="B167" s="41">
        <v>27</v>
      </c>
      <c r="C167" s="42" t="s">
        <v>212</v>
      </c>
      <c r="D167" s="42" t="s">
        <v>108</v>
      </c>
      <c r="E167" s="42" t="s">
        <v>213</v>
      </c>
      <c r="F167" s="42" t="s">
        <v>7</v>
      </c>
      <c r="G167" s="43" t="s">
        <v>129</v>
      </c>
      <c r="H167" s="55">
        <v>31.050000000000001</v>
      </c>
      <c r="I167" s="56">
        <v>0</v>
      </c>
      <c r="J167" s="57">
        <f>ROUND(H167*I167,2)</f>
        <v>0</v>
      </c>
      <c r="K167" s="58">
        <v>0.20999999999999999</v>
      </c>
      <c r="L167" s="59">
        <f>ROUND(J167*1.21,2)</f>
        <v>0</v>
      </c>
      <c r="M167" s="13"/>
      <c r="N167" s="2"/>
      <c r="O167" s="2"/>
      <c r="P167" s="2"/>
      <c r="Q167" s="33">
        <f>IF(ISNUMBER(K167),IF(H167&gt;0,IF(I167&gt;0,J167,0),0),0)</f>
        <v>0</v>
      </c>
      <c r="R167" s="9">
        <f>IF(ISNUMBER(K167)=FALSE,J167,0)</f>
        <v>0</v>
      </c>
    </row>
    <row r="168" ht="12.75">
      <c r="A168" s="10"/>
      <c r="B168" s="49" t="s">
        <v>48</v>
      </c>
      <c r="C168" s="1"/>
      <c r="D168" s="1"/>
      <c r="E168" s="50" t="s">
        <v>216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 ht="12.75">
      <c r="A169" s="10"/>
      <c r="B169" s="49" t="s">
        <v>50</v>
      </c>
      <c r="C169" s="1"/>
      <c r="D169" s="1"/>
      <c r="E169" s="50" t="s">
        <v>217</v>
      </c>
      <c r="F169" s="1"/>
      <c r="G169" s="1"/>
      <c r="H169" s="40"/>
      <c r="I169" s="1"/>
      <c r="J169" s="40"/>
      <c r="K169" s="1"/>
      <c r="L169" s="1"/>
      <c r="M169" s="13"/>
      <c r="N169" s="2"/>
      <c r="O169" s="2"/>
      <c r="P169" s="2"/>
      <c r="Q169" s="2"/>
    </row>
    <row r="170" ht="12.75">
      <c r="A170" s="10"/>
      <c r="B170" s="49" t="s">
        <v>52</v>
      </c>
      <c r="C170" s="1"/>
      <c r="D170" s="1"/>
      <c r="E170" s="50" t="s">
        <v>215</v>
      </c>
      <c r="F170" s="1"/>
      <c r="G170" s="1"/>
      <c r="H170" s="40"/>
      <c r="I170" s="1"/>
      <c r="J170" s="40"/>
      <c r="K170" s="1"/>
      <c r="L170" s="1"/>
      <c r="M170" s="13"/>
      <c r="N170" s="2"/>
      <c r="O170" s="2"/>
      <c r="P170" s="2"/>
      <c r="Q170" s="2"/>
    </row>
    <row r="171" thickBot="1" ht="12.75">
      <c r="A171" s="10"/>
      <c r="B171" s="51" t="s">
        <v>54</v>
      </c>
      <c r="C171" s="52"/>
      <c r="D171" s="52"/>
      <c r="E171" s="53" t="s">
        <v>55</v>
      </c>
      <c r="F171" s="52"/>
      <c r="G171" s="52"/>
      <c r="H171" s="54"/>
      <c r="I171" s="52"/>
      <c r="J171" s="54"/>
      <c r="K171" s="52"/>
      <c r="L171" s="52"/>
      <c r="M171" s="13"/>
      <c r="N171" s="2"/>
      <c r="O171" s="2"/>
      <c r="P171" s="2"/>
      <c r="Q171" s="2"/>
    </row>
    <row r="172" thickTop="1" ht="12.75">
      <c r="A172" s="10"/>
      <c r="B172" s="41">
        <v>28</v>
      </c>
      <c r="C172" s="42" t="s">
        <v>212</v>
      </c>
      <c r="D172" s="42" t="s">
        <v>111</v>
      </c>
      <c r="E172" s="42" t="s">
        <v>213</v>
      </c>
      <c r="F172" s="42" t="s">
        <v>7</v>
      </c>
      <c r="G172" s="43" t="s">
        <v>129</v>
      </c>
      <c r="H172" s="55">
        <v>21</v>
      </c>
      <c r="I172" s="56">
        <v>0</v>
      </c>
      <c r="J172" s="57">
        <f>ROUND(H172*I172,2)</f>
        <v>0</v>
      </c>
      <c r="K172" s="58">
        <v>0.20999999999999999</v>
      </c>
      <c r="L172" s="59">
        <f>ROUND(J172*1.21,2)</f>
        <v>0</v>
      </c>
      <c r="M172" s="13"/>
      <c r="N172" s="2"/>
      <c r="O172" s="2"/>
      <c r="P172" s="2"/>
      <c r="Q172" s="33">
        <f>IF(ISNUMBER(K172),IF(H172&gt;0,IF(I172&gt;0,J172,0),0),0)</f>
        <v>0</v>
      </c>
      <c r="R172" s="9">
        <f>IF(ISNUMBER(K172)=FALSE,J172,0)</f>
        <v>0</v>
      </c>
    </row>
    <row r="173" ht="12.75">
      <c r="A173" s="10"/>
      <c r="B173" s="49" t="s">
        <v>48</v>
      </c>
      <c r="C173" s="1"/>
      <c r="D173" s="1"/>
      <c r="E173" s="50" t="s">
        <v>218</v>
      </c>
      <c r="F173" s="1"/>
      <c r="G173" s="1"/>
      <c r="H173" s="40"/>
      <c r="I173" s="1"/>
      <c r="J173" s="40"/>
      <c r="K173" s="1"/>
      <c r="L173" s="1"/>
      <c r="M173" s="13"/>
      <c r="N173" s="2"/>
      <c r="O173" s="2"/>
      <c r="P173" s="2"/>
      <c r="Q173" s="2"/>
    </row>
    <row r="174" ht="12.75">
      <c r="A174" s="10"/>
      <c r="B174" s="49" t="s">
        <v>50</v>
      </c>
      <c r="C174" s="1"/>
      <c r="D174" s="1"/>
      <c r="E174" s="50" t="s">
        <v>219</v>
      </c>
      <c r="F174" s="1"/>
      <c r="G174" s="1"/>
      <c r="H174" s="40"/>
      <c r="I174" s="1"/>
      <c r="J174" s="40"/>
      <c r="K174" s="1"/>
      <c r="L174" s="1"/>
      <c r="M174" s="13"/>
      <c r="N174" s="2"/>
      <c r="O174" s="2"/>
      <c r="P174" s="2"/>
      <c r="Q174" s="2"/>
    </row>
    <row r="175" ht="12.75">
      <c r="A175" s="10"/>
      <c r="B175" s="49" t="s">
        <v>52</v>
      </c>
      <c r="C175" s="1"/>
      <c r="D175" s="1"/>
      <c r="E175" s="50" t="s">
        <v>215</v>
      </c>
      <c r="F175" s="1"/>
      <c r="G175" s="1"/>
      <c r="H175" s="40"/>
      <c r="I175" s="1"/>
      <c r="J175" s="40"/>
      <c r="K175" s="1"/>
      <c r="L175" s="1"/>
      <c r="M175" s="13"/>
      <c r="N175" s="2"/>
      <c r="O175" s="2"/>
      <c r="P175" s="2"/>
      <c r="Q175" s="2"/>
    </row>
    <row r="176" thickBot="1" ht="12.75">
      <c r="A176" s="10"/>
      <c r="B176" s="51" t="s">
        <v>54</v>
      </c>
      <c r="C176" s="52"/>
      <c r="D176" s="52"/>
      <c r="E176" s="53" t="s">
        <v>55</v>
      </c>
      <c r="F176" s="52"/>
      <c r="G176" s="52"/>
      <c r="H176" s="54"/>
      <c r="I176" s="52"/>
      <c r="J176" s="54"/>
      <c r="K176" s="52"/>
      <c r="L176" s="52"/>
      <c r="M176" s="13"/>
      <c r="N176" s="2"/>
      <c r="O176" s="2"/>
      <c r="P176" s="2"/>
      <c r="Q176" s="2"/>
    </row>
    <row r="177" thickTop="1" ht="12.75">
      <c r="A177" s="10"/>
      <c r="B177" s="41">
        <v>29</v>
      </c>
      <c r="C177" s="42" t="s">
        <v>220</v>
      </c>
      <c r="D177" s="42" t="s">
        <v>7</v>
      </c>
      <c r="E177" s="42" t="s">
        <v>221</v>
      </c>
      <c r="F177" s="42" t="s">
        <v>7</v>
      </c>
      <c r="G177" s="43" t="s">
        <v>129</v>
      </c>
      <c r="H177" s="55">
        <v>24</v>
      </c>
      <c r="I177" s="56">
        <v>0</v>
      </c>
      <c r="J177" s="57">
        <f>ROUND(H177*I177,2)</f>
        <v>0</v>
      </c>
      <c r="K177" s="58">
        <v>0.20999999999999999</v>
      </c>
      <c r="L177" s="59">
        <f>ROUND(J177*1.21,2)</f>
        <v>0</v>
      </c>
      <c r="M177" s="13"/>
      <c r="N177" s="2"/>
      <c r="O177" s="2"/>
      <c r="P177" s="2"/>
      <c r="Q177" s="33">
        <f>IF(ISNUMBER(K177),IF(H177&gt;0,IF(I177&gt;0,J177,0),0),0)</f>
        <v>0</v>
      </c>
      <c r="R177" s="9">
        <f>IF(ISNUMBER(K177)=FALSE,J177,0)</f>
        <v>0</v>
      </c>
    </row>
    <row r="178" ht="12.75">
      <c r="A178" s="10"/>
      <c r="B178" s="49" t="s">
        <v>48</v>
      </c>
      <c r="C178" s="1"/>
      <c r="D178" s="1"/>
      <c r="E178" s="50" t="s">
        <v>222</v>
      </c>
      <c r="F178" s="1"/>
      <c r="G178" s="1"/>
      <c r="H178" s="40"/>
      <c r="I178" s="1"/>
      <c r="J178" s="40"/>
      <c r="K178" s="1"/>
      <c r="L178" s="1"/>
      <c r="M178" s="13"/>
      <c r="N178" s="2"/>
      <c r="O178" s="2"/>
      <c r="P178" s="2"/>
      <c r="Q178" s="2"/>
    </row>
    <row r="179" ht="12.75">
      <c r="A179" s="10"/>
      <c r="B179" s="49" t="s">
        <v>50</v>
      </c>
      <c r="C179" s="1"/>
      <c r="D179" s="1"/>
      <c r="E179" s="50" t="s">
        <v>223</v>
      </c>
      <c r="F179" s="1"/>
      <c r="G179" s="1"/>
      <c r="H179" s="40"/>
      <c r="I179" s="1"/>
      <c r="J179" s="40"/>
      <c r="K179" s="1"/>
      <c r="L179" s="1"/>
      <c r="M179" s="13"/>
      <c r="N179" s="2"/>
      <c r="O179" s="2"/>
      <c r="P179" s="2"/>
      <c r="Q179" s="2"/>
    </row>
    <row r="180" ht="12.75">
      <c r="A180" s="10"/>
      <c r="B180" s="49" t="s">
        <v>52</v>
      </c>
      <c r="C180" s="1"/>
      <c r="D180" s="1"/>
      <c r="E180" s="50" t="s">
        <v>224</v>
      </c>
      <c r="F180" s="1"/>
      <c r="G180" s="1"/>
      <c r="H180" s="40"/>
      <c r="I180" s="1"/>
      <c r="J180" s="40"/>
      <c r="K180" s="1"/>
      <c r="L180" s="1"/>
      <c r="M180" s="13"/>
      <c r="N180" s="2"/>
      <c r="O180" s="2"/>
      <c r="P180" s="2"/>
      <c r="Q180" s="2"/>
    </row>
    <row r="181" thickBot="1" ht="12.75">
      <c r="A181" s="10"/>
      <c r="B181" s="51" t="s">
        <v>54</v>
      </c>
      <c r="C181" s="52"/>
      <c r="D181" s="52"/>
      <c r="E181" s="53" t="s">
        <v>55</v>
      </c>
      <c r="F181" s="52"/>
      <c r="G181" s="52"/>
      <c r="H181" s="54"/>
      <c r="I181" s="52"/>
      <c r="J181" s="54"/>
      <c r="K181" s="52"/>
      <c r="L181" s="52"/>
      <c r="M181" s="13"/>
      <c r="N181" s="2"/>
      <c r="O181" s="2"/>
      <c r="P181" s="2"/>
      <c r="Q181" s="2"/>
    </row>
    <row r="182" thickTop="1" ht="12.75">
      <c r="A182" s="10"/>
      <c r="B182" s="41">
        <v>30</v>
      </c>
      <c r="C182" s="42" t="s">
        <v>225</v>
      </c>
      <c r="D182" s="42" t="s">
        <v>7</v>
      </c>
      <c r="E182" s="42" t="s">
        <v>226</v>
      </c>
      <c r="F182" s="42" t="s">
        <v>7</v>
      </c>
      <c r="G182" s="43" t="s">
        <v>129</v>
      </c>
      <c r="H182" s="55">
        <v>12.15</v>
      </c>
      <c r="I182" s="56">
        <v>0</v>
      </c>
      <c r="J182" s="57">
        <f>ROUND(H182*I182,2)</f>
        <v>0</v>
      </c>
      <c r="K182" s="58">
        <v>0.20999999999999999</v>
      </c>
      <c r="L182" s="59">
        <f>ROUND(J182*1.21,2)</f>
        <v>0</v>
      </c>
      <c r="M182" s="13"/>
      <c r="N182" s="2"/>
      <c r="O182" s="2"/>
      <c r="P182" s="2"/>
      <c r="Q182" s="33">
        <f>IF(ISNUMBER(K182),IF(H182&gt;0,IF(I182&gt;0,J182,0),0),0)</f>
        <v>0</v>
      </c>
      <c r="R182" s="9">
        <f>IF(ISNUMBER(K182)=FALSE,J182,0)</f>
        <v>0</v>
      </c>
    </row>
    <row r="183" ht="12.75">
      <c r="A183" s="10"/>
      <c r="B183" s="49" t="s">
        <v>48</v>
      </c>
      <c r="C183" s="1"/>
      <c r="D183" s="1"/>
      <c r="E183" s="50" t="s">
        <v>227</v>
      </c>
      <c r="F183" s="1"/>
      <c r="G183" s="1"/>
      <c r="H183" s="40"/>
      <c r="I183" s="1"/>
      <c r="J183" s="40"/>
      <c r="K183" s="1"/>
      <c r="L183" s="1"/>
      <c r="M183" s="13"/>
      <c r="N183" s="2"/>
      <c r="O183" s="2"/>
      <c r="P183" s="2"/>
      <c r="Q183" s="2"/>
    </row>
    <row r="184" ht="12.75">
      <c r="A184" s="10"/>
      <c r="B184" s="49" t="s">
        <v>50</v>
      </c>
      <c r="C184" s="1"/>
      <c r="D184" s="1"/>
      <c r="E184" s="50" t="s">
        <v>228</v>
      </c>
      <c r="F184" s="1"/>
      <c r="G184" s="1"/>
      <c r="H184" s="40"/>
      <c r="I184" s="1"/>
      <c r="J184" s="40"/>
      <c r="K184" s="1"/>
      <c r="L184" s="1"/>
      <c r="M184" s="13"/>
      <c r="N184" s="2"/>
      <c r="O184" s="2"/>
      <c r="P184" s="2"/>
      <c r="Q184" s="2"/>
    </row>
    <row r="185" ht="12.75">
      <c r="A185" s="10"/>
      <c r="B185" s="49" t="s">
        <v>52</v>
      </c>
      <c r="C185" s="1"/>
      <c r="D185" s="1"/>
      <c r="E185" s="50" t="s">
        <v>229</v>
      </c>
      <c r="F185" s="1"/>
      <c r="G185" s="1"/>
      <c r="H185" s="40"/>
      <c r="I185" s="1"/>
      <c r="J185" s="40"/>
      <c r="K185" s="1"/>
      <c r="L185" s="1"/>
      <c r="M185" s="13"/>
      <c r="N185" s="2"/>
      <c r="O185" s="2"/>
      <c r="P185" s="2"/>
      <c r="Q185" s="2"/>
    </row>
    <row r="186" thickBot="1" ht="12.75">
      <c r="A186" s="10"/>
      <c r="B186" s="51" t="s">
        <v>54</v>
      </c>
      <c r="C186" s="52"/>
      <c r="D186" s="52"/>
      <c r="E186" s="53" t="s">
        <v>55</v>
      </c>
      <c r="F186" s="52"/>
      <c r="G186" s="52"/>
      <c r="H186" s="54"/>
      <c r="I186" s="52"/>
      <c r="J186" s="54"/>
      <c r="K186" s="52"/>
      <c r="L186" s="52"/>
      <c r="M186" s="13"/>
      <c r="N186" s="2"/>
      <c r="O186" s="2"/>
      <c r="P186" s="2"/>
      <c r="Q186" s="2"/>
    </row>
    <row r="187" thickTop="1" ht="12.75">
      <c r="A187" s="10"/>
      <c r="B187" s="41">
        <v>31</v>
      </c>
      <c r="C187" s="42" t="s">
        <v>230</v>
      </c>
      <c r="D187" s="42" t="s">
        <v>7</v>
      </c>
      <c r="E187" s="42" t="s">
        <v>231</v>
      </c>
      <c r="F187" s="42" t="s">
        <v>7</v>
      </c>
      <c r="G187" s="43" t="s">
        <v>232</v>
      </c>
      <c r="H187" s="55">
        <v>81</v>
      </c>
      <c r="I187" s="56">
        <v>0</v>
      </c>
      <c r="J187" s="57">
        <f>ROUND(H187*I187,2)</f>
        <v>0</v>
      </c>
      <c r="K187" s="58">
        <v>0.20999999999999999</v>
      </c>
      <c r="L187" s="59">
        <f>ROUND(J187*1.21,2)</f>
        <v>0</v>
      </c>
      <c r="M187" s="13"/>
      <c r="N187" s="2"/>
      <c r="O187" s="2"/>
      <c r="P187" s="2"/>
      <c r="Q187" s="33">
        <f>IF(ISNUMBER(K187),IF(H187&gt;0,IF(I187&gt;0,J187,0),0),0)</f>
        <v>0</v>
      </c>
      <c r="R187" s="9">
        <f>IF(ISNUMBER(K187)=FALSE,J187,0)</f>
        <v>0</v>
      </c>
    </row>
    <row r="188" ht="12.75">
      <c r="A188" s="10"/>
      <c r="B188" s="49" t="s">
        <v>48</v>
      </c>
      <c r="C188" s="1"/>
      <c r="D188" s="1"/>
      <c r="E188" s="50" t="s">
        <v>233</v>
      </c>
      <c r="F188" s="1"/>
      <c r="G188" s="1"/>
      <c r="H188" s="40"/>
      <c r="I188" s="1"/>
      <c r="J188" s="40"/>
      <c r="K188" s="1"/>
      <c r="L188" s="1"/>
      <c r="M188" s="13"/>
      <c r="N188" s="2"/>
      <c r="O188" s="2"/>
      <c r="P188" s="2"/>
      <c r="Q188" s="2"/>
    </row>
    <row r="189" ht="12.75">
      <c r="A189" s="10"/>
      <c r="B189" s="49" t="s">
        <v>50</v>
      </c>
      <c r="C189" s="1"/>
      <c r="D189" s="1"/>
      <c r="E189" s="50" t="s">
        <v>234</v>
      </c>
      <c r="F189" s="1"/>
      <c r="G189" s="1"/>
      <c r="H189" s="40"/>
      <c r="I189" s="1"/>
      <c r="J189" s="40"/>
      <c r="K189" s="1"/>
      <c r="L189" s="1"/>
      <c r="M189" s="13"/>
      <c r="N189" s="2"/>
      <c r="O189" s="2"/>
      <c r="P189" s="2"/>
      <c r="Q189" s="2"/>
    </row>
    <row r="190" ht="12.75">
      <c r="A190" s="10"/>
      <c r="B190" s="49" t="s">
        <v>52</v>
      </c>
      <c r="C190" s="1"/>
      <c r="D190" s="1"/>
      <c r="E190" s="50" t="s">
        <v>235</v>
      </c>
      <c r="F190" s="1"/>
      <c r="G190" s="1"/>
      <c r="H190" s="40"/>
      <c r="I190" s="1"/>
      <c r="J190" s="40"/>
      <c r="K190" s="1"/>
      <c r="L190" s="1"/>
      <c r="M190" s="13"/>
      <c r="N190" s="2"/>
      <c r="O190" s="2"/>
      <c r="P190" s="2"/>
      <c r="Q190" s="2"/>
    </row>
    <row r="191" thickBot="1" ht="12.75">
      <c r="A191" s="10"/>
      <c r="B191" s="51" t="s">
        <v>54</v>
      </c>
      <c r="C191" s="52"/>
      <c r="D191" s="52"/>
      <c r="E191" s="53" t="s">
        <v>55</v>
      </c>
      <c r="F191" s="52"/>
      <c r="G191" s="52"/>
      <c r="H191" s="54"/>
      <c r="I191" s="52"/>
      <c r="J191" s="54"/>
      <c r="K191" s="52"/>
      <c r="L191" s="52"/>
      <c r="M191" s="13"/>
      <c r="N191" s="2"/>
      <c r="O191" s="2"/>
      <c r="P191" s="2"/>
      <c r="Q191" s="2"/>
    </row>
    <row r="192" thickTop="1" thickBot="1" ht="25" customHeight="1">
      <c r="A192" s="10"/>
      <c r="B192" s="1"/>
      <c r="C192" s="60">
        <v>1</v>
      </c>
      <c r="D192" s="1"/>
      <c r="E192" s="60" t="s">
        <v>93</v>
      </c>
      <c r="F192" s="1"/>
      <c r="G192" s="61" t="s">
        <v>81</v>
      </c>
      <c r="H192" s="62">
        <f>J87+J92+J97+J102+J107+J112+J117+J122+J127+J132+J137+J142+J147+J152+J157+J162+J167+J172+J177+J182+J187</f>
        <v>0</v>
      </c>
      <c r="I192" s="61" t="s">
        <v>82</v>
      </c>
      <c r="J192" s="63">
        <f>(L192-H192)</f>
        <v>0</v>
      </c>
      <c r="K192" s="61" t="s">
        <v>83</v>
      </c>
      <c r="L192" s="64">
        <f>ROUND((J87+J92+J97+J102+J107+J112+J117+J122+J127+J132+J137+J142+J147+J152+J157+J162+J167+J172+J177+J182+J187)*1.21,2)</f>
        <v>0</v>
      </c>
      <c r="M192" s="13"/>
      <c r="N192" s="2"/>
      <c r="O192" s="2"/>
      <c r="P192" s="2"/>
      <c r="Q192" s="33">
        <f>0+Q87+Q92+Q97+Q102+Q107+Q112+Q117+Q122+Q127+Q132+Q137+Q142+Q147+Q152+Q157+Q162+Q167+Q172+Q177+Q182+Q187</f>
        <v>0</v>
      </c>
      <c r="R192" s="9">
        <f>0+R87+R92+R97+R102+R107+R112+R117+R122+R127+R132+R137+R142+R147+R152+R157+R162+R167+R172+R177+R182+R187</f>
        <v>0</v>
      </c>
      <c r="S192" s="65">
        <f>Q192*(1+J192)+R192</f>
        <v>0</v>
      </c>
    </row>
    <row r="193" thickTop="1" thickBot="1" ht="25" customHeight="1">
      <c r="A193" s="10"/>
      <c r="B193" s="66"/>
      <c r="C193" s="66"/>
      <c r="D193" s="66"/>
      <c r="E193" s="66"/>
      <c r="F193" s="66"/>
      <c r="G193" s="67" t="s">
        <v>84</v>
      </c>
      <c r="H193" s="68">
        <f>0+J87+J92+J97+J102+J107+J112+J117+J122+J127+J132+J137+J142+J147+J152+J157+J162+J167+J172+J177+J182+J187</f>
        <v>0</v>
      </c>
      <c r="I193" s="67" t="s">
        <v>85</v>
      </c>
      <c r="J193" s="69">
        <f>0+J192</f>
        <v>0</v>
      </c>
      <c r="K193" s="67" t="s">
        <v>86</v>
      </c>
      <c r="L193" s="70">
        <f>0+L192</f>
        <v>0</v>
      </c>
      <c r="M193" s="13"/>
      <c r="N193" s="2"/>
      <c r="O193" s="2"/>
      <c r="P193" s="2"/>
      <c r="Q193" s="2"/>
    </row>
    <row r="194" ht="40" customHeight="1">
      <c r="A194" s="10"/>
      <c r="B194" s="75" t="s">
        <v>236</v>
      </c>
      <c r="C194" s="1"/>
      <c r="D194" s="1"/>
      <c r="E194" s="1"/>
      <c r="F194" s="1"/>
      <c r="G194" s="1"/>
      <c r="H194" s="40"/>
      <c r="I194" s="1"/>
      <c r="J194" s="40"/>
      <c r="K194" s="1"/>
      <c r="L194" s="1"/>
      <c r="M194" s="13"/>
      <c r="N194" s="2"/>
      <c r="O194" s="2"/>
      <c r="P194" s="2"/>
      <c r="Q194" s="2"/>
    </row>
    <row r="195" ht="12.75">
      <c r="A195" s="10"/>
      <c r="B195" s="41">
        <v>32</v>
      </c>
      <c r="C195" s="42" t="s">
        <v>237</v>
      </c>
      <c r="D195" s="42" t="s">
        <v>7</v>
      </c>
      <c r="E195" s="42" t="s">
        <v>238</v>
      </c>
      <c r="F195" s="42" t="s">
        <v>7</v>
      </c>
      <c r="G195" s="43" t="s">
        <v>129</v>
      </c>
      <c r="H195" s="44">
        <v>2.96</v>
      </c>
      <c r="I195" s="45">
        <v>0</v>
      </c>
      <c r="J195" s="46">
        <f>ROUND(H195*I195,2)</f>
        <v>0</v>
      </c>
      <c r="K195" s="47">
        <v>0.20999999999999999</v>
      </c>
      <c r="L195" s="48">
        <f>ROUND(J195*1.21,2)</f>
        <v>0</v>
      </c>
      <c r="M195" s="13"/>
      <c r="N195" s="2"/>
      <c r="O195" s="2"/>
      <c r="P195" s="2"/>
      <c r="Q195" s="33">
        <f>IF(ISNUMBER(K195),IF(H195&gt;0,IF(I195&gt;0,J195,0),0),0)</f>
        <v>0</v>
      </c>
      <c r="R195" s="9">
        <f>IF(ISNUMBER(K195)=FALSE,J195,0)</f>
        <v>0</v>
      </c>
    </row>
    <row r="196" ht="12.75">
      <c r="A196" s="10"/>
      <c r="B196" s="49" t="s">
        <v>48</v>
      </c>
      <c r="C196" s="1"/>
      <c r="D196" s="1"/>
      <c r="E196" s="50" t="s">
        <v>7</v>
      </c>
      <c r="F196" s="1"/>
      <c r="G196" s="1"/>
      <c r="H196" s="40"/>
      <c r="I196" s="1"/>
      <c r="J196" s="40"/>
      <c r="K196" s="1"/>
      <c r="L196" s="1"/>
      <c r="M196" s="13"/>
      <c r="N196" s="2"/>
      <c r="O196" s="2"/>
      <c r="P196" s="2"/>
      <c r="Q196" s="2"/>
    </row>
    <row r="197" ht="12.75">
      <c r="A197" s="10"/>
      <c r="B197" s="49" t="s">
        <v>50</v>
      </c>
      <c r="C197" s="1"/>
      <c r="D197" s="1"/>
      <c r="E197" s="50" t="s">
        <v>239</v>
      </c>
      <c r="F197" s="1"/>
      <c r="G197" s="1"/>
      <c r="H197" s="40"/>
      <c r="I197" s="1"/>
      <c r="J197" s="40"/>
      <c r="K197" s="1"/>
      <c r="L197" s="1"/>
      <c r="M197" s="13"/>
      <c r="N197" s="2"/>
      <c r="O197" s="2"/>
      <c r="P197" s="2"/>
      <c r="Q197" s="2"/>
    </row>
    <row r="198" ht="12.75">
      <c r="A198" s="10"/>
      <c r="B198" s="49" t="s">
        <v>52</v>
      </c>
      <c r="C198" s="1"/>
      <c r="D198" s="1"/>
      <c r="E198" s="50" t="s">
        <v>240</v>
      </c>
      <c r="F198" s="1"/>
      <c r="G198" s="1"/>
      <c r="H198" s="40"/>
      <c r="I198" s="1"/>
      <c r="J198" s="40"/>
      <c r="K198" s="1"/>
      <c r="L198" s="1"/>
      <c r="M198" s="13"/>
      <c r="N198" s="2"/>
      <c r="O198" s="2"/>
      <c r="P198" s="2"/>
      <c r="Q198" s="2"/>
    </row>
    <row r="199" thickBot="1" ht="12.75">
      <c r="A199" s="10"/>
      <c r="B199" s="51" t="s">
        <v>54</v>
      </c>
      <c r="C199" s="52"/>
      <c r="D199" s="52"/>
      <c r="E199" s="53" t="s">
        <v>55</v>
      </c>
      <c r="F199" s="52"/>
      <c r="G199" s="52"/>
      <c r="H199" s="54"/>
      <c r="I199" s="52"/>
      <c r="J199" s="54"/>
      <c r="K199" s="52"/>
      <c r="L199" s="52"/>
      <c r="M199" s="13"/>
      <c r="N199" s="2"/>
      <c r="O199" s="2"/>
      <c r="P199" s="2"/>
      <c r="Q199" s="2"/>
    </row>
    <row r="200" thickTop="1" ht="12.75">
      <c r="A200" s="10"/>
      <c r="B200" s="41">
        <v>33</v>
      </c>
      <c r="C200" s="42" t="s">
        <v>241</v>
      </c>
      <c r="D200" s="42" t="s">
        <v>7</v>
      </c>
      <c r="E200" s="42" t="s">
        <v>242</v>
      </c>
      <c r="F200" s="42" t="s">
        <v>7</v>
      </c>
      <c r="G200" s="43" t="s">
        <v>129</v>
      </c>
      <c r="H200" s="55">
        <v>0.14599999999999999</v>
      </c>
      <c r="I200" s="56">
        <v>0</v>
      </c>
      <c r="J200" s="57">
        <f>ROUND(H200*I200,2)</f>
        <v>0</v>
      </c>
      <c r="K200" s="58">
        <v>0.20999999999999999</v>
      </c>
      <c r="L200" s="59">
        <f>ROUND(J200*1.21,2)</f>
        <v>0</v>
      </c>
      <c r="M200" s="13"/>
      <c r="N200" s="2"/>
      <c r="O200" s="2"/>
      <c r="P200" s="2"/>
      <c r="Q200" s="33">
        <f>IF(ISNUMBER(K200),IF(H200&gt;0,IF(I200&gt;0,J200,0),0),0)</f>
        <v>0</v>
      </c>
      <c r="R200" s="9">
        <f>IF(ISNUMBER(K200)=FALSE,J200,0)</f>
        <v>0</v>
      </c>
    </row>
    <row r="201" ht="12.75">
      <c r="A201" s="10"/>
      <c r="B201" s="49" t="s">
        <v>48</v>
      </c>
      <c r="C201" s="1"/>
      <c r="D201" s="1"/>
      <c r="E201" s="50" t="s">
        <v>243</v>
      </c>
      <c r="F201" s="1"/>
      <c r="G201" s="1"/>
      <c r="H201" s="40"/>
      <c r="I201" s="1"/>
      <c r="J201" s="40"/>
      <c r="K201" s="1"/>
      <c r="L201" s="1"/>
      <c r="M201" s="13"/>
      <c r="N201" s="2"/>
      <c r="O201" s="2"/>
      <c r="P201" s="2"/>
      <c r="Q201" s="2"/>
    </row>
    <row r="202" ht="12.75">
      <c r="A202" s="10"/>
      <c r="B202" s="49" t="s">
        <v>50</v>
      </c>
      <c r="C202" s="1"/>
      <c r="D202" s="1"/>
      <c r="E202" s="50" t="s">
        <v>244</v>
      </c>
      <c r="F202" s="1"/>
      <c r="G202" s="1"/>
      <c r="H202" s="40"/>
      <c r="I202" s="1"/>
      <c r="J202" s="40"/>
      <c r="K202" s="1"/>
      <c r="L202" s="1"/>
      <c r="M202" s="13"/>
      <c r="N202" s="2"/>
      <c r="O202" s="2"/>
      <c r="P202" s="2"/>
      <c r="Q202" s="2"/>
    </row>
    <row r="203" ht="12.75">
      <c r="A203" s="10"/>
      <c r="B203" s="49" t="s">
        <v>52</v>
      </c>
      <c r="C203" s="1"/>
      <c r="D203" s="1"/>
      <c r="E203" s="50" t="s">
        <v>240</v>
      </c>
      <c r="F203" s="1"/>
      <c r="G203" s="1"/>
      <c r="H203" s="40"/>
      <c r="I203" s="1"/>
      <c r="J203" s="40"/>
      <c r="K203" s="1"/>
      <c r="L203" s="1"/>
      <c r="M203" s="13"/>
      <c r="N203" s="2"/>
      <c r="O203" s="2"/>
      <c r="P203" s="2"/>
      <c r="Q203" s="2"/>
    </row>
    <row r="204" thickBot="1" ht="12.75">
      <c r="A204" s="10"/>
      <c r="B204" s="51" t="s">
        <v>54</v>
      </c>
      <c r="C204" s="52"/>
      <c r="D204" s="52"/>
      <c r="E204" s="53" t="s">
        <v>55</v>
      </c>
      <c r="F204" s="52"/>
      <c r="G204" s="52"/>
      <c r="H204" s="54"/>
      <c r="I204" s="52"/>
      <c r="J204" s="54"/>
      <c r="K204" s="52"/>
      <c r="L204" s="52"/>
      <c r="M204" s="13"/>
      <c r="N204" s="2"/>
      <c r="O204" s="2"/>
      <c r="P204" s="2"/>
      <c r="Q204" s="2"/>
    </row>
    <row r="205" thickTop="1" ht="12.75">
      <c r="A205" s="10"/>
      <c r="B205" s="41">
        <v>34</v>
      </c>
      <c r="C205" s="42" t="s">
        <v>245</v>
      </c>
      <c r="D205" s="42" t="s">
        <v>7</v>
      </c>
      <c r="E205" s="42" t="s">
        <v>246</v>
      </c>
      <c r="F205" s="42" t="s">
        <v>7</v>
      </c>
      <c r="G205" s="43" t="s">
        <v>129</v>
      </c>
      <c r="H205" s="55">
        <v>27.899999999999999</v>
      </c>
      <c r="I205" s="56">
        <v>0</v>
      </c>
      <c r="J205" s="57">
        <f>ROUND(H205*I205,2)</f>
        <v>0</v>
      </c>
      <c r="K205" s="58">
        <v>0.20999999999999999</v>
      </c>
      <c r="L205" s="59">
        <f>ROUND(J205*1.21,2)</f>
        <v>0</v>
      </c>
      <c r="M205" s="13"/>
      <c r="N205" s="2"/>
      <c r="O205" s="2"/>
      <c r="P205" s="2"/>
      <c r="Q205" s="33">
        <f>IF(ISNUMBER(K205),IF(H205&gt;0,IF(I205&gt;0,J205,0),0),0)</f>
        <v>0</v>
      </c>
      <c r="R205" s="9">
        <f>IF(ISNUMBER(K205)=FALSE,J205,0)</f>
        <v>0</v>
      </c>
    </row>
    <row r="206" ht="12.75">
      <c r="A206" s="10"/>
      <c r="B206" s="49" t="s">
        <v>48</v>
      </c>
      <c r="C206" s="1"/>
      <c r="D206" s="1"/>
      <c r="E206" s="50" t="s">
        <v>247</v>
      </c>
      <c r="F206" s="1"/>
      <c r="G206" s="1"/>
      <c r="H206" s="40"/>
      <c r="I206" s="1"/>
      <c r="J206" s="40"/>
      <c r="K206" s="1"/>
      <c r="L206" s="1"/>
      <c r="M206" s="13"/>
      <c r="N206" s="2"/>
      <c r="O206" s="2"/>
      <c r="P206" s="2"/>
      <c r="Q206" s="2"/>
    </row>
    <row r="207" ht="12.75">
      <c r="A207" s="10"/>
      <c r="B207" s="49" t="s">
        <v>50</v>
      </c>
      <c r="C207" s="1"/>
      <c r="D207" s="1"/>
      <c r="E207" s="50" t="s">
        <v>248</v>
      </c>
      <c r="F207" s="1"/>
      <c r="G207" s="1"/>
      <c r="H207" s="40"/>
      <c r="I207" s="1"/>
      <c r="J207" s="40"/>
      <c r="K207" s="1"/>
      <c r="L207" s="1"/>
      <c r="M207" s="13"/>
      <c r="N207" s="2"/>
      <c r="O207" s="2"/>
      <c r="P207" s="2"/>
      <c r="Q207" s="2"/>
    </row>
    <row r="208" ht="12.75">
      <c r="A208" s="10"/>
      <c r="B208" s="49" t="s">
        <v>52</v>
      </c>
      <c r="C208" s="1"/>
      <c r="D208" s="1"/>
      <c r="E208" s="50" t="s">
        <v>249</v>
      </c>
      <c r="F208" s="1"/>
      <c r="G208" s="1"/>
      <c r="H208" s="40"/>
      <c r="I208" s="1"/>
      <c r="J208" s="40"/>
      <c r="K208" s="1"/>
      <c r="L208" s="1"/>
      <c r="M208" s="13"/>
      <c r="N208" s="2"/>
      <c r="O208" s="2"/>
      <c r="P208" s="2"/>
      <c r="Q208" s="2"/>
    </row>
    <row r="209" thickBot="1" ht="12.75">
      <c r="A209" s="10"/>
      <c r="B209" s="51" t="s">
        <v>54</v>
      </c>
      <c r="C209" s="52"/>
      <c r="D209" s="52"/>
      <c r="E209" s="53" t="s">
        <v>55</v>
      </c>
      <c r="F209" s="52"/>
      <c r="G209" s="52"/>
      <c r="H209" s="54"/>
      <c r="I209" s="52"/>
      <c r="J209" s="54"/>
      <c r="K209" s="52"/>
      <c r="L209" s="52"/>
      <c r="M209" s="13"/>
      <c r="N209" s="2"/>
      <c r="O209" s="2"/>
      <c r="P209" s="2"/>
      <c r="Q209" s="2"/>
    </row>
    <row r="210" thickTop="1" ht="12.75">
      <c r="A210" s="10"/>
      <c r="B210" s="41">
        <v>35</v>
      </c>
      <c r="C210" s="42" t="s">
        <v>250</v>
      </c>
      <c r="D210" s="42" t="s">
        <v>7</v>
      </c>
      <c r="E210" s="42" t="s">
        <v>251</v>
      </c>
      <c r="F210" s="42" t="s">
        <v>7</v>
      </c>
      <c r="G210" s="43" t="s">
        <v>164</v>
      </c>
      <c r="H210" s="55">
        <v>188.172</v>
      </c>
      <c r="I210" s="56">
        <v>0</v>
      </c>
      <c r="J210" s="57">
        <f>ROUND(H210*I210,2)</f>
        <v>0</v>
      </c>
      <c r="K210" s="58">
        <v>0.20999999999999999</v>
      </c>
      <c r="L210" s="59">
        <f>ROUND(J210*1.21,2)</f>
        <v>0</v>
      </c>
      <c r="M210" s="13"/>
      <c r="N210" s="2"/>
      <c r="O210" s="2"/>
      <c r="P210" s="2"/>
      <c r="Q210" s="33">
        <f>IF(ISNUMBER(K210),IF(H210&gt;0,IF(I210&gt;0,J210,0),0),0)</f>
        <v>0</v>
      </c>
      <c r="R210" s="9">
        <f>IF(ISNUMBER(K210)=FALSE,J210,0)</f>
        <v>0</v>
      </c>
    </row>
    <row r="211" ht="12.75">
      <c r="A211" s="10"/>
      <c r="B211" s="49" t="s">
        <v>48</v>
      </c>
      <c r="C211" s="1"/>
      <c r="D211" s="1"/>
      <c r="E211" s="50" t="s">
        <v>252</v>
      </c>
      <c r="F211" s="1"/>
      <c r="G211" s="1"/>
      <c r="H211" s="40"/>
      <c r="I211" s="1"/>
      <c r="J211" s="40"/>
      <c r="K211" s="1"/>
      <c r="L211" s="1"/>
      <c r="M211" s="13"/>
      <c r="N211" s="2"/>
      <c r="O211" s="2"/>
      <c r="P211" s="2"/>
      <c r="Q211" s="2"/>
    </row>
    <row r="212" ht="12.75">
      <c r="A212" s="10"/>
      <c r="B212" s="49" t="s">
        <v>50</v>
      </c>
      <c r="C212" s="1"/>
      <c r="D212" s="1"/>
      <c r="E212" s="50" t="s">
        <v>253</v>
      </c>
      <c r="F212" s="1"/>
      <c r="G212" s="1"/>
      <c r="H212" s="40"/>
      <c r="I212" s="1"/>
      <c r="J212" s="40"/>
      <c r="K212" s="1"/>
      <c r="L212" s="1"/>
      <c r="M212" s="13"/>
      <c r="N212" s="2"/>
      <c r="O212" s="2"/>
      <c r="P212" s="2"/>
      <c r="Q212" s="2"/>
    </row>
    <row r="213" ht="12.75">
      <c r="A213" s="10"/>
      <c r="B213" s="49" t="s">
        <v>52</v>
      </c>
      <c r="C213" s="1"/>
      <c r="D213" s="1"/>
      <c r="E213" s="50" t="s">
        <v>254</v>
      </c>
      <c r="F213" s="1"/>
      <c r="G213" s="1"/>
      <c r="H213" s="40"/>
      <c r="I213" s="1"/>
      <c r="J213" s="40"/>
      <c r="K213" s="1"/>
      <c r="L213" s="1"/>
      <c r="M213" s="13"/>
      <c r="N213" s="2"/>
      <c r="O213" s="2"/>
      <c r="P213" s="2"/>
      <c r="Q213" s="2"/>
    </row>
    <row r="214" thickBot="1" ht="12.75">
      <c r="A214" s="10"/>
      <c r="B214" s="51" t="s">
        <v>54</v>
      </c>
      <c r="C214" s="52"/>
      <c r="D214" s="52"/>
      <c r="E214" s="53" t="s">
        <v>55</v>
      </c>
      <c r="F214" s="52"/>
      <c r="G214" s="52"/>
      <c r="H214" s="54"/>
      <c r="I214" s="52"/>
      <c r="J214" s="54"/>
      <c r="K214" s="52"/>
      <c r="L214" s="52"/>
      <c r="M214" s="13"/>
      <c r="N214" s="2"/>
      <c r="O214" s="2"/>
      <c r="P214" s="2"/>
      <c r="Q214" s="2"/>
    </row>
    <row r="215" thickTop="1" ht="12.75">
      <c r="A215" s="10"/>
      <c r="B215" s="41">
        <v>36</v>
      </c>
      <c r="C215" s="42" t="s">
        <v>255</v>
      </c>
      <c r="D215" s="42" t="s">
        <v>7</v>
      </c>
      <c r="E215" s="42" t="s">
        <v>256</v>
      </c>
      <c r="F215" s="42" t="s">
        <v>7</v>
      </c>
      <c r="G215" s="43" t="s">
        <v>129</v>
      </c>
      <c r="H215" s="55">
        <v>6.984</v>
      </c>
      <c r="I215" s="56">
        <v>0</v>
      </c>
      <c r="J215" s="57">
        <f>ROUND(H215*I215,2)</f>
        <v>0</v>
      </c>
      <c r="K215" s="58">
        <v>0.20999999999999999</v>
      </c>
      <c r="L215" s="59">
        <f>ROUND(J215*1.21,2)</f>
        <v>0</v>
      </c>
      <c r="M215" s="13"/>
      <c r="N215" s="2"/>
      <c r="O215" s="2"/>
      <c r="P215" s="2"/>
      <c r="Q215" s="33">
        <f>IF(ISNUMBER(K215),IF(H215&gt;0,IF(I215&gt;0,J215,0),0),0)</f>
        <v>0</v>
      </c>
      <c r="R215" s="9">
        <f>IF(ISNUMBER(K215)=FALSE,J215,0)</f>
        <v>0</v>
      </c>
    </row>
    <row r="216" ht="12.75">
      <c r="A216" s="10"/>
      <c r="B216" s="49" t="s">
        <v>48</v>
      </c>
      <c r="C216" s="1"/>
      <c r="D216" s="1"/>
      <c r="E216" s="50" t="s">
        <v>257</v>
      </c>
      <c r="F216" s="1"/>
      <c r="G216" s="1"/>
      <c r="H216" s="40"/>
      <c r="I216" s="1"/>
      <c r="J216" s="40"/>
      <c r="K216" s="1"/>
      <c r="L216" s="1"/>
      <c r="M216" s="13"/>
      <c r="N216" s="2"/>
      <c r="O216" s="2"/>
      <c r="P216" s="2"/>
      <c r="Q216" s="2"/>
    </row>
    <row r="217" ht="12.75">
      <c r="A217" s="10"/>
      <c r="B217" s="49" t="s">
        <v>50</v>
      </c>
      <c r="C217" s="1"/>
      <c r="D217" s="1"/>
      <c r="E217" s="50" t="s">
        <v>258</v>
      </c>
      <c r="F217" s="1"/>
      <c r="G217" s="1"/>
      <c r="H217" s="40"/>
      <c r="I217" s="1"/>
      <c r="J217" s="40"/>
      <c r="K217" s="1"/>
      <c r="L217" s="1"/>
      <c r="M217" s="13"/>
      <c r="N217" s="2"/>
      <c r="O217" s="2"/>
      <c r="P217" s="2"/>
      <c r="Q217" s="2"/>
    </row>
    <row r="218" ht="12.75">
      <c r="A218" s="10"/>
      <c r="B218" s="49" t="s">
        <v>52</v>
      </c>
      <c r="C218" s="1"/>
      <c r="D218" s="1"/>
      <c r="E218" s="50" t="s">
        <v>259</v>
      </c>
      <c r="F218" s="1"/>
      <c r="G218" s="1"/>
      <c r="H218" s="40"/>
      <c r="I218" s="1"/>
      <c r="J218" s="40"/>
      <c r="K218" s="1"/>
      <c r="L218" s="1"/>
      <c r="M218" s="13"/>
      <c r="N218" s="2"/>
      <c r="O218" s="2"/>
      <c r="P218" s="2"/>
      <c r="Q218" s="2"/>
    </row>
    <row r="219" thickBot="1" ht="12.75">
      <c r="A219" s="10"/>
      <c r="B219" s="51" t="s">
        <v>54</v>
      </c>
      <c r="C219" s="52"/>
      <c r="D219" s="52"/>
      <c r="E219" s="53" t="s">
        <v>55</v>
      </c>
      <c r="F219" s="52"/>
      <c r="G219" s="52"/>
      <c r="H219" s="54"/>
      <c r="I219" s="52"/>
      <c r="J219" s="54"/>
      <c r="K219" s="52"/>
      <c r="L219" s="52"/>
      <c r="M219" s="13"/>
      <c r="N219" s="2"/>
      <c r="O219" s="2"/>
      <c r="P219" s="2"/>
      <c r="Q219" s="2"/>
    </row>
    <row r="220" thickTop="1" ht="12.75">
      <c r="A220" s="10"/>
      <c r="B220" s="41">
        <v>37</v>
      </c>
      <c r="C220" s="42" t="s">
        <v>260</v>
      </c>
      <c r="D220" s="42" t="s">
        <v>7</v>
      </c>
      <c r="E220" s="42" t="s">
        <v>261</v>
      </c>
      <c r="F220" s="42" t="s">
        <v>7</v>
      </c>
      <c r="G220" s="43" t="s">
        <v>129</v>
      </c>
      <c r="H220" s="55">
        <v>45.088000000000001</v>
      </c>
      <c r="I220" s="56">
        <v>0</v>
      </c>
      <c r="J220" s="57">
        <f>ROUND(H220*I220,2)</f>
        <v>0</v>
      </c>
      <c r="K220" s="58">
        <v>0.20999999999999999</v>
      </c>
      <c r="L220" s="59">
        <f>ROUND(J220*1.21,2)</f>
        <v>0</v>
      </c>
      <c r="M220" s="13"/>
      <c r="N220" s="2"/>
      <c r="O220" s="2"/>
      <c r="P220" s="2"/>
      <c r="Q220" s="33">
        <f>IF(ISNUMBER(K220),IF(H220&gt;0,IF(I220&gt;0,J220,0),0),0)</f>
        <v>0</v>
      </c>
      <c r="R220" s="9">
        <f>IF(ISNUMBER(K220)=FALSE,J220,0)</f>
        <v>0</v>
      </c>
    </row>
    <row r="221" ht="12.75">
      <c r="A221" s="10"/>
      <c r="B221" s="49" t="s">
        <v>48</v>
      </c>
      <c r="C221" s="1"/>
      <c r="D221" s="1"/>
      <c r="E221" s="50" t="s">
        <v>262</v>
      </c>
      <c r="F221" s="1"/>
      <c r="G221" s="1"/>
      <c r="H221" s="40"/>
      <c r="I221" s="1"/>
      <c r="J221" s="40"/>
      <c r="K221" s="1"/>
      <c r="L221" s="1"/>
      <c r="M221" s="13"/>
      <c r="N221" s="2"/>
      <c r="O221" s="2"/>
      <c r="P221" s="2"/>
      <c r="Q221" s="2"/>
    </row>
    <row r="222" ht="12.75">
      <c r="A222" s="10"/>
      <c r="B222" s="49" t="s">
        <v>50</v>
      </c>
      <c r="C222" s="1"/>
      <c r="D222" s="1"/>
      <c r="E222" s="50" t="s">
        <v>263</v>
      </c>
      <c r="F222" s="1"/>
      <c r="G222" s="1"/>
      <c r="H222" s="40"/>
      <c r="I222" s="1"/>
      <c r="J222" s="40"/>
      <c r="K222" s="1"/>
      <c r="L222" s="1"/>
      <c r="M222" s="13"/>
      <c r="N222" s="2"/>
      <c r="O222" s="2"/>
      <c r="P222" s="2"/>
      <c r="Q222" s="2"/>
    </row>
    <row r="223" ht="12.75">
      <c r="A223" s="10"/>
      <c r="B223" s="49" t="s">
        <v>52</v>
      </c>
      <c r="C223" s="1"/>
      <c r="D223" s="1"/>
      <c r="E223" s="50" t="s">
        <v>264</v>
      </c>
      <c r="F223" s="1"/>
      <c r="G223" s="1"/>
      <c r="H223" s="40"/>
      <c r="I223" s="1"/>
      <c r="J223" s="40"/>
      <c r="K223" s="1"/>
      <c r="L223" s="1"/>
      <c r="M223" s="13"/>
      <c r="N223" s="2"/>
      <c r="O223" s="2"/>
      <c r="P223" s="2"/>
      <c r="Q223" s="2"/>
    </row>
    <row r="224" thickBot="1" ht="12.75">
      <c r="A224" s="10"/>
      <c r="B224" s="51" t="s">
        <v>54</v>
      </c>
      <c r="C224" s="52"/>
      <c r="D224" s="52"/>
      <c r="E224" s="53" t="s">
        <v>55</v>
      </c>
      <c r="F224" s="52"/>
      <c r="G224" s="52"/>
      <c r="H224" s="54"/>
      <c r="I224" s="52"/>
      <c r="J224" s="54"/>
      <c r="K224" s="52"/>
      <c r="L224" s="52"/>
      <c r="M224" s="13"/>
      <c r="N224" s="2"/>
      <c r="O224" s="2"/>
      <c r="P224" s="2"/>
      <c r="Q224" s="2"/>
    </row>
    <row r="225" thickTop="1" ht="12.75">
      <c r="A225" s="10"/>
      <c r="B225" s="41">
        <v>38</v>
      </c>
      <c r="C225" s="42" t="s">
        <v>265</v>
      </c>
      <c r="D225" s="42" t="s">
        <v>7</v>
      </c>
      <c r="E225" s="42" t="s">
        <v>266</v>
      </c>
      <c r="F225" s="42" t="s">
        <v>7</v>
      </c>
      <c r="G225" s="43" t="s">
        <v>104</v>
      </c>
      <c r="H225" s="55">
        <v>8.8490000000000002</v>
      </c>
      <c r="I225" s="56">
        <v>0</v>
      </c>
      <c r="J225" s="57">
        <f>ROUND(H225*I225,2)</f>
        <v>0</v>
      </c>
      <c r="K225" s="58">
        <v>0.20999999999999999</v>
      </c>
      <c r="L225" s="59">
        <f>ROUND(J225*1.21,2)</f>
        <v>0</v>
      </c>
      <c r="M225" s="13"/>
      <c r="N225" s="2"/>
      <c r="O225" s="2"/>
      <c r="P225" s="2"/>
      <c r="Q225" s="33">
        <f>IF(ISNUMBER(K225),IF(H225&gt;0,IF(I225&gt;0,J225,0),0),0)</f>
        <v>0</v>
      </c>
      <c r="R225" s="9">
        <f>IF(ISNUMBER(K225)=FALSE,J225,0)</f>
        <v>0</v>
      </c>
    </row>
    <row r="226" ht="12.75">
      <c r="A226" s="10"/>
      <c r="B226" s="49" t="s">
        <v>48</v>
      </c>
      <c r="C226" s="1"/>
      <c r="D226" s="1"/>
      <c r="E226" s="50" t="s">
        <v>267</v>
      </c>
      <c r="F226" s="1"/>
      <c r="G226" s="1"/>
      <c r="H226" s="40"/>
      <c r="I226" s="1"/>
      <c r="J226" s="40"/>
      <c r="K226" s="1"/>
      <c r="L226" s="1"/>
      <c r="M226" s="13"/>
      <c r="N226" s="2"/>
      <c r="O226" s="2"/>
      <c r="P226" s="2"/>
      <c r="Q226" s="2"/>
    </row>
    <row r="227" ht="12.75">
      <c r="A227" s="10"/>
      <c r="B227" s="49" t="s">
        <v>50</v>
      </c>
      <c r="C227" s="1"/>
      <c r="D227" s="1"/>
      <c r="E227" s="50" t="s">
        <v>268</v>
      </c>
      <c r="F227" s="1"/>
      <c r="G227" s="1"/>
      <c r="H227" s="40"/>
      <c r="I227" s="1"/>
      <c r="J227" s="40"/>
      <c r="K227" s="1"/>
      <c r="L227" s="1"/>
      <c r="M227" s="13"/>
      <c r="N227" s="2"/>
      <c r="O227" s="2"/>
      <c r="P227" s="2"/>
      <c r="Q227" s="2"/>
    </row>
    <row r="228" ht="12.75">
      <c r="A228" s="10"/>
      <c r="B228" s="49" t="s">
        <v>52</v>
      </c>
      <c r="C228" s="1"/>
      <c r="D228" s="1"/>
      <c r="E228" s="50" t="s">
        <v>269</v>
      </c>
      <c r="F228" s="1"/>
      <c r="G228" s="1"/>
      <c r="H228" s="40"/>
      <c r="I228" s="1"/>
      <c r="J228" s="40"/>
      <c r="K228" s="1"/>
      <c r="L228" s="1"/>
      <c r="M228" s="13"/>
      <c r="N228" s="2"/>
      <c r="O228" s="2"/>
      <c r="P228" s="2"/>
      <c r="Q228" s="2"/>
    </row>
    <row r="229" thickBot="1" ht="12.75">
      <c r="A229" s="10"/>
      <c r="B229" s="51" t="s">
        <v>54</v>
      </c>
      <c r="C229" s="52"/>
      <c r="D229" s="52"/>
      <c r="E229" s="53" t="s">
        <v>55</v>
      </c>
      <c r="F229" s="52"/>
      <c r="G229" s="52"/>
      <c r="H229" s="54"/>
      <c r="I229" s="52"/>
      <c r="J229" s="54"/>
      <c r="K229" s="52"/>
      <c r="L229" s="52"/>
      <c r="M229" s="13"/>
      <c r="N229" s="2"/>
      <c r="O229" s="2"/>
      <c r="P229" s="2"/>
      <c r="Q229" s="2"/>
    </row>
    <row r="230" thickTop="1" ht="12.75">
      <c r="A230" s="10"/>
      <c r="B230" s="41">
        <v>39</v>
      </c>
      <c r="C230" s="42" t="s">
        <v>270</v>
      </c>
      <c r="D230" s="42" t="s">
        <v>7</v>
      </c>
      <c r="E230" s="42" t="s">
        <v>271</v>
      </c>
      <c r="F230" s="42" t="s">
        <v>7</v>
      </c>
      <c r="G230" s="43" t="s">
        <v>232</v>
      </c>
      <c r="H230" s="55">
        <v>9.1999999999999993</v>
      </c>
      <c r="I230" s="56">
        <v>0</v>
      </c>
      <c r="J230" s="57">
        <f>ROUND(H230*I230,2)</f>
        <v>0</v>
      </c>
      <c r="K230" s="58">
        <v>0.20999999999999999</v>
      </c>
      <c r="L230" s="59">
        <f>ROUND(J230*1.21,2)</f>
        <v>0</v>
      </c>
      <c r="M230" s="13"/>
      <c r="N230" s="2"/>
      <c r="O230" s="2"/>
      <c r="P230" s="2"/>
      <c r="Q230" s="33">
        <f>IF(ISNUMBER(K230),IF(H230&gt;0,IF(I230&gt;0,J230,0),0),0)</f>
        <v>0</v>
      </c>
      <c r="R230" s="9">
        <f>IF(ISNUMBER(K230)=FALSE,J230,0)</f>
        <v>0</v>
      </c>
    </row>
    <row r="231" ht="12.75">
      <c r="A231" s="10"/>
      <c r="B231" s="49" t="s">
        <v>48</v>
      </c>
      <c r="C231" s="1"/>
      <c r="D231" s="1"/>
      <c r="E231" s="50" t="s">
        <v>272</v>
      </c>
      <c r="F231" s="1"/>
      <c r="G231" s="1"/>
      <c r="H231" s="40"/>
      <c r="I231" s="1"/>
      <c r="J231" s="40"/>
      <c r="K231" s="1"/>
      <c r="L231" s="1"/>
      <c r="M231" s="13"/>
      <c r="N231" s="2"/>
      <c r="O231" s="2"/>
      <c r="P231" s="2"/>
      <c r="Q231" s="2"/>
    </row>
    <row r="232" ht="12.75">
      <c r="A232" s="10"/>
      <c r="B232" s="49" t="s">
        <v>50</v>
      </c>
      <c r="C232" s="1"/>
      <c r="D232" s="1"/>
      <c r="E232" s="50" t="s">
        <v>273</v>
      </c>
      <c r="F232" s="1"/>
      <c r="G232" s="1"/>
      <c r="H232" s="40"/>
      <c r="I232" s="1"/>
      <c r="J232" s="40"/>
      <c r="K232" s="1"/>
      <c r="L232" s="1"/>
      <c r="M232" s="13"/>
      <c r="N232" s="2"/>
      <c r="O232" s="2"/>
      <c r="P232" s="2"/>
      <c r="Q232" s="2"/>
    </row>
    <row r="233" ht="12.75">
      <c r="A233" s="10"/>
      <c r="B233" s="49" t="s">
        <v>52</v>
      </c>
      <c r="C233" s="1"/>
      <c r="D233" s="1"/>
      <c r="E233" s="50" t="s">
        <v>274</v>
      </c>
      <c r="F233" s="1"/>
      <c r="G233" s="1"/>
      <c r="H233" s="40"/>
      <c r="I233" s="1"/>
      <c r="J233" s="40"/>
      <c r="K233" s="1"/>
      <c r="L233" s="1"/>
      <c r="M233" s="13"/>
      <c r="N233" s="2"/>
      <c r="O233" s="2"/>
      <c r="P233" s="2"/>
      <c r="Q233" s="2"/>
    </row>
    <row r="234" thickBot="1" ht="12.75">
      <c r="A234" s="10"/>
      <c r="B234" s="51" t="s">
        <v>54</v>
      </c>
      <c r="C234" s="52"/>
      <c r="D234" s="52"/>
      <c r="E234" s="53" t="s">
        <v>55</v>
      </c>
      <c r="F234" s="52"/>
      <c r="G234" s="52"/>
      <c r="H234" s="54"/>
      <c r="I234" s="52"/>
      <c r="J234" s="54"/>
      <c r="K234" s="52"/>
      <c r="L234" s="52"/>
      <c r="M234" s="13"/>
      <c r="N234" s="2"/>
      <c r="O234" s="2"/>
      <c r="P234" s="2"/>
      <c r="Q234" s="2"/>
    </row>
    <row r="235" thickTop="1" ht="12.75">
      <c r="A235" s="10"/>
      <c r="B235" s="41">
        <v>40</v>
      </c>
      <c r="C235" s="42" t="s">
        <v>275</v>
      </c>
      <c r="D235" s="42" t="s">
        <v>102</v>
      </c>
      <c r="E235" s="42" t="s">
        <v>276</v>
      </c>
      <c r="F235" s="42" t="s">
        <v>7</v>
      </c>
      <c r="G235" s="43" t="s">
        <v>232</v>
      </c>
      <c r="H235" s="55">
        <v>214.59999999999999</v>
      </c>
      <c r="I235" s="56">
        <v>0</v>
      </c>
      <c r="J235" s="57">
        <f>ROUND(H235*I235,2)</f>
        <v>0</v>
      </c>
      <c r="K235" s="58">
        <v>0.20999999999999999</v>
      </c>
      <c r="L235" s="59">
        <f>ROUND(J235*1.21,2)</f>
        <v>0</v>
      </c>
      <c r="M235" s="13"/>
      <c r="N235" s="2"/>
      <c r="O235" s="2"/>
      <c r="P235" s="2"/>
      <c r="Q235" s="33">
        <f>IF(ISNUMBER(K235),IF(H235&gt;0,IF(I235&gt;0,J235,0),0),0)</f>
        <v>0</v>
      </c>
      <c r="R235" s="9">
        <f>IF(ISNUMBER(K235)=FALSE,J235,0)</f>
        <v>0</v>
      </c>
    </row>
    <row r="236" ht="12.75">
      <c r="A236" s="10"/>
      <c r="B236" s="49" t="s">
        <v>48</v>
      </c>
      <c r="C236" s="1"/>
      <c r="D236" s="1"/>
      <c r="E236" s="50" t="s">
        <v>7</v>
      </c>
      <c r="F236" s="1"/>
      <c r="G236" s="1"/>
      <c r="H236" s="40"/>
      <c r="I236" s="1"/>
      <c r="J236" s="40"/>
      <c r="K236" s="1"/>
      <c r="L236" s="1"/>
      <c r="M236" s="13"/>
      <c r="N236" s="2"/>
      <c r="O236" s="2"/>
      <c r="P236" s="2"/>
      <c r="Q236" s="2"/>
    </row>
    <row r="237" ht="12.75">
      <c r="A237" s="10"/>
      <c r="B237" s="49" t="s">
        <v>50</v>
      </c>
      <c r="C237" s="1"/>
      <c r="D237" s="1"/>
      <c r="E237" s="50" t="s">
        <v>277</v>
      </c>
      <c r="F237" s="1"/>
      <c r="G237" s="1"/>
      <c r="H237" s="40"/>
      <c r="I237" s="1"/>
      <c r="J237" s="40"/>
      <c r="K237" s="1"/>
      <c r="L237" s="1"/>
      <c r="M237" s="13"/>
      <c r="N237" s="2"/>
      <c r="O237" s="2"/>
      <c r="P237" s="2"/>
      <c r="Q237" s="2"/>
    </row>
    <row r="238" ht="12.75">
      <c r="A238" s="10"/>
      <c r="B238" s="49" t="s">
        <v>52</v>
      </c>
      <c r="C238" s="1"/>
      <c r="D238" s="1"/>
      <c r="E238" s="50" t="s">
        <v>274</v>
      </c>
      <c r="F238" s="1"/>
      <c r="G238" s="1"/>
      <c r="H238" s="40"/>
      <c r="I238" s="1"/>
      <c r="J238" s="40"/>
      <c r="K238" s="1"/>
      <c r="L238" s="1"/>
      <c r="M238" s="13"/>
      <c r="N238" s="2"/>
      <c r="O238" s="2"/>
      <c r="P238" s="2"/>
      <c r="Q238" s="2"/>
    </row>
    <row r="239" thickBot="1" ht="12.75">
      <c r="A239" s="10"/>
      <c r="B239" s="51" t="s">
        <v>54</v>
      </c>
      <c r="C239" s="52"/>
      <c r="D239" s="52"/>
      <c r="E239" s="53" t="s">
        <v>55</v>
      </c>
      <c r="F239" s="52"/>
      <c r="G239" s="52"/>
      <c r="H239" s="54"/>
      <c r="I239" s="52"/>
      <c r="J239" s="54"/>
      <c r="K239" s="52"/>
      <c r="L239" s="52"/>
      <c r="M239" s="13"/>
      <c r="N239" s="2"/>
      <c r="O239" s="2"/>
      <c r="P239" s="2"/>
      <c r="Q239" s="2"/>
    </row>
    <row r="240" thickTop="1" ht="12.75">
      <c r="A240" s="10"/>
      <c r="B240" s="41">
        <v>41</v>
      </c>
      <c r="C240" s="42" t="s">
        <v>275</v>
      </c>
      <c r="D240" s="42" t="s">
        <v>108</v>
      </c>
      <c r="E240" s="42" t="s">
        <v>276</v>
      </c>
      <c r="F240" s="42" t="s">
        <v>7</v>
      </c>
      <c r="G240" s="43" t="s">
        <v>232</v>
      </c>
      <c r="H240" s="55">
        <v>105</v>
      </c>
      <c r="I240" s="56">
        <v>0</v>
      </c>
      <c r="J240" s="57">
        <f>ROUND(H240*I240,2)</f>
        <v>0</v>
      </c>
      <c r="K240" s="58">
        <v>0.20999999999999999</v>
      </c>
      <c r="L240" s="59">
        <f>ROUND(J240*1.21,2)</f>
        <v>0</v>
      </c>
      <c r="M240" s="13"/>
      <c r="N240" s="2"/>
      <c r="O240" s="2"/>
      <c r="P240" s="2"/>
      <c r="Q240" s="33">
        <f>IF(ISNUMBER(K240),IF(H240&gt;0,IF(I240&gt;0,J240,0),0),0)</f>
        <v>0</v>
      </c>
      <c r="R240" s="9">
        <f>IF(ISNUMBER(K240)=FALSE,J240,0)</f>
        <v>0</v>
      </c>
    </row>
    <row r="241" ht="12.75">
      <c r="A241" s="10"/>
      <c r="B241" s="49" t="s">
        <v>48</v>
      </c>
      <c r="C241" s="1"/>
      <c r="D241" s="1"/>
      <c r="E241" s="50" t="s">
        <v>7</v>
      </c>
      <c r="F241" s="1"/>
      <c r="G241" s="1"/>
      <c r="H241" s="40"/>
      <c r="I241" s="1"/>
      <c r="J241" s="40"/>
      <c r="K241" s="1"/>
      <c r="L241" s="1"/>
      <c r="M241" s="13"/>
      <c r="N241" s="2"/>
      <c r="O241" s="2"/>
      <c r="P241" s="2"/>
      <c r="Q241" s="2"/>
    </row>
    <row r="242" ht="12.75">
      <c r="A242" s="10"/>
      <c r="B242" s="49" t="s">
        <v>50</v>
      </c>
      <c r="C242" s="1"/>
      <c r="D242" s="1"/>
      <c r="E242" s="50" t="s">
        <v>278</v>
      </c>
      <c r="F242" s="1"/>
      <c r="G242" s="1"/>
      <c r="H242" s="40"/>
      <c r="I242" s="1"/>
      <c r="J242" s="40"/>
      <c r="K242" s="1"/>
      <c r="L242" s="1"/>
      <c r="M242" s="13"/>
      <c r="N242" s="2"/>
      <c r="O242" s="2"/>
      <c r="P242" s="2"/>
      <c r="Q242" s="2"/>
    </row>
    <row r="243" ht="12.75">
      <c r="A243" s="10"/>
      <c r="B243" s="49" t="s">
        <v>52</v>
      </c>
      <c r="C243" s="1"/>
      <c r="D243" s="1"/>
      <c r="E243" s="50" t="s">
        <v>274</v>
      </c>
      <c r="F243" s="1"/>
      <c r="G243" s="1"/>
      <c r="H243" s="40"/>
      <c r="I243" s="1"/>
      <c r="J243" s="40"/>
      <c r="K243" s="1"/>
      <c r="L243" s="1"/>
      <c r="M243" s="13"/>
      <c r="N243" s="2"/>
      <c r="O243" s="2"/>
      <c r="P243" s="2"/>
      <c r="Q243" s="2"/>
    </row>
    <row r="244" thickBot="1" ht="12.75">
      <c r="A244" s="10"/>
      <c r="B244" s="51" t="s">
        <v>54</v>
      </c>
      <c r="C244" s="52"/>
      <c r="D244" s="52"/>
      <c r="E244" s="53" t="s">
        <v>55</v>
      </c>
      <c r="F244" s="52"/>
      <c r="G244" s="52"/>
      <c r="H244" s="54"/>
      <c r="I244" s="52"/>
      <c r="J244" s="54"/>
      <c r="K244" s="52"/>
      <c r="L244" s="52"/>
      <c r="M244" s="13"/>
      <c r="N244" s="2"/>
      <c r="O244" s="2"/>
      <c r="P244" s="2"/>
      <c r="Q244" s="2"/>
    </row>
    <row r="245" thickTop="1" ht="12.75">
      <c r="A245" s="10"/>
      <c r="B245" s="41">
        <v>42</v>
      </c>
      <c r="C245" s="42" t="s">
        <v>279</v>
      </c>
      <c r="D245" s="42" t="s">
        <v>7</v>
      </c>
      <c r="E245" s="42" t="s">
        <v>280</v>
      </c>
      <c r="F245" s="42" t="s">
        <v>7</v>
      </c>
      <c r="G245" s="43" t="s">
        <v>232</v>
      </c>
      <c r="H245" s="55">
        <v>107.3</v>
      </c>
      <c r="I245" s="56">
        <v>0</v>
      </c>
      <c r="J245" s="57">
        <f>ROUND(H245*I245,2)</f>
        <v>0</v>
      </c>
      <c r="K245" s="58">
        <v>0.20999999999999999</v>
      </c>
      <c r="L245" s="59">
        <f>ROUND(J245*1.21,2)</f>
        <v>0</v>
      </c>
      <c r="M245" s="13"/>
      <c r="N245" s="2"/>
      <c r="O245" s="2"/>
      <c r="P245" s="2"/>
      <c r="Q245" s="33">
        <f>IF(ISNUMBER(K245),IF(H245&gt;0,IF(I245&gt;0,J245,0),0),0)</f>
        <v>0</v>
      </c>
      <c r="R245" s="9">
        <f>IF(ISNUMBER(K245)=FALSE,J245,0)</f>
        <v>0</v>
      </c>
    </row>
    <row r="246" ht="12.75">
      <c r="A246" s="10"/>
      <c r="B246" s="49" t="s">
        <v>48</v>
      </c>
      <c r="C246" s="1"/>
      <c r="D246" s="1"/>
      <c r="E246" s="50" t="s">
        <v>281</v>
      </c>
      <c r="F246" s="1"/>
      <c r="G246" s="1"/>
      <c r="H246" s="40"/>
      <c r="I246" s="1"/>
      <c r="J246" s="40"/>
      <c r="K246" s="1"/>
      <c r="L246" s="1"/>
      <c r="M246" s="13"/>
      <c r="N246" s="2"/>
      <c r="O246" s="2"/>
      <c r="P246" s="2"/>
      <c r="Q246" s="2"/>
    </row>
    <row r="247" ht="12.75">
      <c r="A247" s="10"/>
      <c r="B247" s="49" t="s">
        <v>50</v>
      </c>
      <c r="C247" s="1"/>
      <c r="D247" s="1"/>
      <c r="E247" s="50" t="s">
        <v>282</v>
      </c>
      <c r="F247" s="1"/>
      <c r="G247" s="1"/>
      <c r="H247" s="40"/>
      <c r="I247" s="1"/>
      <c r="J247" s="40"/>
      <c r="K247" s="1"/>
      <c r="L247" s="1"/>
      <c r="M247" s="13"/>
      <c r="N247" s="2"/>
      <c r="O247" s="2"/>
      <c r="P247" s="2"/>
      <c r="Q247" s="2"/>
    </row>
    <row r="248" ht="12.75">
      <c r="A248" s="10"/>
      <c r="B248" s="49" t="s">
        <v>52</v>
      </c>
      <c r="C248" s="1"/>
      <c r="D248" s="1"/>
      <c r="E248" s="50" t="s">
        <v>283</v>
      </c>
      <c r="F248" s="1"/>
      <c r="G248" s="1"/>
      <c r="H248" s="40"/>
      <c r="I248" s="1"/>
      <c r="J248" s="40"/>
      <c r="K248" s="1"/>
      <c r="L248" s="1"/>
      <c r="M248" s="13"/>
      <c r="N248" s="2"/>
      <c r="O248" s="2"/>
      <c r="P248" s="2"/>
      <c r="Q248" s="2"/>
    </row>
    <row r="249" thickBot="1" ht="12.75">
      <c r="A249" s="10"/>
      <c r="B249" s="51" t="s">
        <v>54</v>
      </c>
      <c r="C249" s="52"/>
      <c r="D249" s="52"/>
      <c r="E249" s="53" t="s">
        <v>55</v>
      </c>
      <c r="F249" s="52"/>
      <c r="G249" s="52"/>
      <c r="H249" s="54"/>
      <c r="I249" s="52"/>
      <c r="J249" s="54"/>
      <c r="K249" s="52"/>
      <c r="L249" s="52"/>
      <c r="M249" s="13"/>
      <c r="N249" s="2"/>
      <c r="O249" s="2"/>
      <c r="P249" s="2"/>
      <c r="Q249" s="2"/>
    </row>
    <row r="250" thickTop="1" thickBot="1" ht="25" customHeight="1">
      <c r="A250" s="10"/>
      <c r="B250" s="1"/>
      <c r="C250" s="60">
        <v>2</v>
      </c>
      <c r="D250" s="1"/>
      <c r="E250" s="60" t="s">
        <v>94</v>
      </c>
      <c r="F250" s="1"/>
      <c r="G250" s="61" t="s">
        <v>81</v>
      </c>
      <c r="H250" s="62">
        <f>J195+J200+J205+J210+J215+J220+J225+J230+J235+J240+J245</f>
        <v>0</v>
      </c>
      <c r="I250" s="61" t="s">
        <v>82</v>
      </c>
      <c r="J250" s="63">
        <f>(L250-H250)</f>
        <v>0</v>
      </c>
      <c r="K250" s="61" t="s">
        <v>83</v>
      </c>
      <c r="L250" s="64">
        <f>ROUND((J195+J200+J205+J210+J215+J220+J225+J230+J235+J240+J245)*1.21,2)</f>
        <v>0</v>
      </c>
      <c r="M250" s="13"/>
      <c r="N250" s="2"/>
      <c r="O250" s="2"/>
      <c r="P250" s="2"/>
      <c r="Q250" s="33">
        <f>0+Q195+Q200+Q205+Q210+Q215+Q220+Q225+Q230+Q235+Q240+Q245</f>
        <v>0</v>
      </c>
      <c r="R250" s="9">
        <f>0+R195+R200+R205+R210+R215+R220+R225+R230+R235+R240+R245</f>
        <v>0</v>
      </c>
      <c r="S250" s="65">
        <f>Q250*(1+J250)+R250</f>
        <v>0</v>
      </c>
    </row>
    <row r="251" thickTop="1" thickBot="1" ht="25" customHeight="1">
      <c r="A251" s="10"/>
      <c r="B251" s="66"/>
      <c r="C251" s="66"/>
      <c r="D251" s="66"/>
      <c r="E251" s="66"/>
      <c r="F251" s="66"/>
      <c r="G251" s="67" t="s">
        <v>84</v>
      </c>
      <c r="H251" s="68">
        <f>0+J195+J200+J205+J210+J215+J220+J225+J230+J235+J240+J245</f>
        <v>0</v>
      </c>
      <c r="I251" s="67" t="s">
        <v>85</v>
      </c>
      <c r="J251" s="69">
        <f>0+J250</f>
        <v>0</v>
      </c>
      <c r="K251" s="67" t="s">
        <v>86</v>
      </c>
      <c r="L251" s="70">
        <f>0+L250</f>
        <v>0</v>
      </c>
      <c r="M251" s="13"/>
      <c r="N251" s="2"/>
      <c r="O251" s="2"/>
      <c r="P251" s="2"/>
      <c r="Q251" s="2"/>
    </row>
    <row r="252" ht="40" customHeight="1">
      <c r="A252" s="10"/>
      <c r="B252" s="75" t="s">
        <v>284</v>
      </c>
      <c r="C252" s="1"/>
      <c r="D252" s="1"/>
      <c r="E252" s="1"/>
      <c r="F252" s="1"/>
      <c r="G252" s="1"/>
      <c r="H252" s="40"/>
      <c r="I252" s="1"/>
      <c r="J252" s="40"/>
      <c r="K252" s="1"/>
      <c r="L252" s="1"/>
      <c r="M252" s="13"/>
      <c r="N252" s="2"/>
      <c r="O252" s="2"/>
      <c r="P252" s="2"/>
      <c r="Q252" s="2"/>
    </row>
    <row r="253" ht="12.75">
      <c r="A253" s="10"/>
      <c r="B253" s="41">
        <v>43</v>
      </c>
      <c r="C253" s="42" t="s">
        <v>285</v>
      </c>
      <c r="D253" s="42" t="s">
        <v>7</v>
      </c>
      <c r="E253" s="42" t="s">
        <v>286</v>
      </c>
      <c r="F253" s="42" t="s">
        <v>7</v>
      </c>
      <c r="G253" s="43" t="s">
        <v>287</v>
      </c>
      <c r="H253" s="44">
        <v>293.44</v>
      </c>
      <c r="I253" s="45">
        <v>0</v>
      </c>
      <c r="J253" s="46">
        <f>ROUND(H253*I253,2)</f>
        <v>0</v>
      </c>
      <c r="K253" s="47">
        <v>0.20999999999999999</v>
      </c>
      <c r="L253" s="48">
        <f>ROUND(J253*1.21,2)</f>
        <v>0</v>
      </c>
      <c r="M253" s="13"/>
      <c r="N253" s="2"/>
      <c r="O253" s="2"/>
      <c r="P253" s="2"/>
      <c r="Q253" s="33">
        <f>IF(ISNUMBER(K253),IF(H253&gt;0,IF(I253&gt;0,J253,0),0),0)</f>
        <v>0</v>
      </c>
      <c r="R253" s="9">
        <f>IF(ISNUMBER(K253)=FALSE,J253,0)</f>
        <v>0</v>
      </c>
    </row>
    <row r="254" ht="12.75">
      <c r="A254" s="10"/>
      <c r="B254" s="49" t="s">
        <v>48</v>
      </c>
      <c r="C254" s="1"/>
      <c r="D254" s="1"/>
      <c r="E254" s="50" t="s">
        <v>288</v>
      </c>
      <c r="F254" s="1"/>
      <c r="G254" s="1"/>
      <c r="H254" s="40"/>
      <c r="I254" s="1"/>
      <c r="J254" s="40"/>
      <c r="K254" s="1"/>
      <c r="L254" s="1"/>
      <c r="M254" s="13"/>
      <c r="N254" s="2"/>
      <c r="O254" s="2"/>
      <c r="P254" s="2"/>
      <c r="Q254" s="2"/>
    </row>
    <row r="255" ht="12.75">
      <c r="A255" s="10"/>
      <c r="B255" s="49" t="s">
        <v>50</v>
      </c>
      <c r="C255" s="1"/>
      <c r="D255" s="1"/>
      <c r="E255" s="50" t="s">
        <v>289</v>
      </c>
      <c r="F255" s="1"/>
      <c r="G255" s="1"/>
      <c r="H255" s="40"/>
      <c r="I255" s="1"/>
      <c r="J255" s="40"/>
      <c r="K255" s="1"/>
      <c r="L255" s="1"/>
      <c r="M255" s="13"/>
      <c r="N255" s="2"/>
      <c r="O255" s="2"/>
      <c r="P255" s="2"/>
      <c r="Q255" s="2"/>
    </row>
    <row r="256" ht="12.75">
      <c r="A256" s="10"/>
      <c r="B256" s="49" t="s">
        <v>52</v>
      </c>
      <c r="C256" s="1"/>
      <c r="D256" s="1"/>
      <c r="E256" s="50" t="s">
        <v>290</v>
      </c>
      <c r="F256" s="1"/>
      <c r="G256" s="1"/>
      <c r="H256" s="40"/>
      <c r="I256" s="1"/>
      <c r="J256" s="40"/>
      <c r="K256" s="1"/>
      <c r="L256" s="1"/>
      <c r="M256" s="13"/>
      <c r="N256" s="2"/>
      <c r="O256" s="2"/>
      <c r="P256" s="2"/>
      <c r="Q256" s="2"/>
    </row>
    <row r="257" thickBot="1" ht="12.75">
      <c r="A257" s="10"/>
      <c r="B257" s="51" t="s">
        <v>54</v>
      </c>
      <c r="C257" s="52"/>
      <c r="D257" s="52"/>
      <c r="E257" s="53" t="s">
        <v>55</v>
      </c>
      <c r="F257" s="52"/>
      <c r="G257" s="52"/>
      <c r="H257" s="54"/>
      <c r="I257" s="52"/>
      <c r="J257" s="54"/>
      <c r="K257" s="52"/>
      <c r="L257" s="52"/>
      <c r="M257" s="13"/>
      <c r="N257" s="2"/>
      <c r="O257" s="2"/>
      <c r="P257" s="2"/>
      <c r="Q257" s="2"/>
    </row>
    <row r="258" thickTop="1" ht="12.75">
      <c r="A258" s="10"/>
      <c r="B258" s="41">
        <v>44</v>
      </c>
      <c r="C258" s="42" t="s">
        <v>291</v>
      </c>
      <c r="D258" s="42" t="s">
        <v>7</v>
      </c>
      <c r="E258" s="42" t="s">
        <v>292</v>
      </c>
      <c r="F258" s="42" t="s">
        <v>7</v>
      </c>
      <c r="G258" s="43" t="s">
        <v>129</v>
      </c>
      <c r="H258" s="55">
        <v>16.754999999999999</v>
      </c>
      <c r="I258" s="56">
        <v>0</v>
      </c>
      <c r="J258" s="57">
        <f>ROUND(H258*I258,2)</f>
        <v>0</v>
      </c>
      <c r="K258" s="58">
        <v>0.20999999999999999</v>
      </c>
      <c r="L258" s="59">
        <f>ROUND(J258*1.21,2)</f>
        <v>0</v>
      </c>
      <c r="M258" s="13"/>
      <c r="N258" s="2"/>
      <c r="O258" s="2"/>
      <c r="P258" s="2"/>
      <c r="Q258" s="33">
        <f>IF(ISNUMBER(K258),IF(H258&gt;0,IF(I258&gt;0,J258,0),0),0)</f>
        <v>0</v>
      </c>
      <c r="R258" s="9">
        <f>IF(ISNUMBER(K258)=FALSE,J258,0)</f>
        <v>0</v>
      </c>
    </row>
    <row r="259" ht="12.75">
      <c r="A259" s="10"/>
      <c r="B259" s="49" t="s">
        <v>48</v>
      </c>
      <c r="C259" s="1"/>
      <c r="D259" s="1"/>
      <c r="E259" s="50" t="s">
        <v>293</v>
      </c>
      <c r="F259" s="1"/>
      <c r="G259" s="1"/>
      <c r="H259" s="40"/>
      <c r="I259" s="1"/>
      <c r="J259" s="40"/>
      <c r="K259" s="1"/>
      <c r="L259" s="1"/>
      <c r="M259" s="13"/>
      <c r="N259" s="2"/>
      <c r="O259" s="2"/>
      <c r="P259" s="2"/>
      <c r="Q259" s="2"/>
    </row>
    <row r="260" ht="12.75">
      <c r="A260" s="10"/>
      <c r="B260" s="49" t="s">
        <v>50</v>
      </c>
      <c r="C260" s="1"/>
      <c r="D260" s="1"/>
      <c r="E260" s="50" t="s">
        <v>294</v>
      </c>
      <c r="F260" s="1"/>
      <c r="G260" s="1"/>
      <c r="H260" s="40"/>
      <c r="I260" s="1"/>
      <c r="J260" s="40"/>
      <c r="K260" s="1"/>
      <c r="L260" s="1"/>
      <c r="M260" s="13"/>
      <c r="N260" s="2"/>
      <c r="O260" s="2"/>
      <c r="P260" s="2"/>
      <c r="Q260" s="2"/>
    </row>
    <row r="261" ht="12.75">
      <c r="A261" s="10"/>
      <c r="B261" s="49" t="s">
        <v>52</v>
      </c>
      <c r="C261" s="1"/>
      <c r="D261" s="1"/>
      <c r="E261" s="50" t="s">
        <v>295</v>
      </c>
      <c r="F261" s="1"/>
      <c r="G261" s="1"/>
      <c r="H261" s="40"/>
      <c r="I261" s="1"/>
      <c r="J261" s="40"/>
      <c r="K261" s="1"/>
      <c r="L261" s="1"/>
      <c r="M261" s="13"/>
      <c r="N261" s="2"/>
      <c r="O261" s="2"/>
      <c r="P261" s="2"/>
      <c r="Q261" s="2"/>
    </row>
    <row r="262" thickBot="1" ht="12.75">
      <c r="A262" s="10"/>
      <c r="B262" s="51" t="s">
        <v>54</v>
      </c>
      <c r="C262" s="52"/>
      <c r="D262" s="52"/>
      <c r="E262" s="53" t="s">
        <v>55</v>
      </c>
      <c r="F262" s="52"/>
      <c r="G262" s="52"/>
      <c r="H262" s="54"/>
      <c r="I262" s="52"/>
      <c r="J262" s="54"/>
      <c r="K262" s="52"/>
      <c r="L262" s="52"/>
      <c r="M262" s="13"/>
      <c r="N262" s="2"/>
      <c r="O262" s="2"/>
      <c r="P262" s="2"/>
      <c r="Q262" s="2"/>
    </row>
    <row r="263" thickTop="1" ht="12.75">
      <c r="A263" s="10"/>
      <c r="B263" s="41">
        <v>45</v>
      </c>
      <c r="C263" s="42" t="s">
        <v>296</v>
      </c>
      <c r="D263" s="42" t="s">
        <v>7</v>
      </c>
      <c r="E263" s="42" t="s">
        <v>297</v>
      </c>
      <c r="F263" s="42" t="s">
        <v>7</v>
      </c>
      <c r="G263" s="43" t="s">
        <v>104</v>
      </c>
      <c r="H263" s="55">
        <v>3.9460000000000002</v>
      </c>
      <c r="I263" s="56">
        <v>0</v>
      </c>
      <c r="J263" s="57">
        <f>ROUND(H263*I263,2)</f>
        <v>0</v>
      </c>
      <c r="K263" s="58">
        <v>0.20999999999999999</v>
      </c>
      <c r="L263" s="59">
        <f>ROUND(J263*1.21,2)</f>
        <v>0</v>
      </c>
      <c r="M263" s="13"/>
      <c r="N263" s="2"/>
      <c r="O263" s="2"/>
      <c r="P263" s="2"/>
      <c r="Q263" s="33">
        <f>IF(ISNUMBER(K263),IF(H263&gt;0,IF(I263&gt;0,J263,0),0),0)</f>
        <v>0</v>
      </c>
      <c r="R263" s="9">
        <f>IF(ISNUMBER(K263)=FALSE,J263,0)</f>
        <v>0</v>
      </c>
    </row>
    <row r="264" ht="12.75">
      <c r="A264" s="10"/>
      <c r="B264" s="49" t="s">
        <v>48</v>
      </c>
      <c r="C264" s="1"/>
      <c r="D264" s="1"/>
      <c r="E264" s="50" t="s">
        <v>267</v>
      </c>
      <c r="F264" s="1"/>
      <c r="G264" s="1"/>
      <c r="H264" s="40"/>
      <c r="I264" s="1"/>
      <c r="J264" s="40"/>
      <c r="K264" s="1"/>
      <c r="L264" s="1"/>
      <c r="M264" s="13"/>
      <c r="N264" s="2"/>
      <c r="O264" s="2"/>
      <c r="P264" s="2"/>
      <c r="Q264" s="2"/>
    </row>
    <row r="265" ht="12.75">
      <c r="A265" s="10"/>
      <c r="B265" s="49" t="s">
        <v>50</v>
      </c>
      <c r="C265" s="1"/>
      <c r="D265" s="1"/>
      <c r="E265" s="50" t="s">
        <v>298</v>
      </c>
      <c r="F265" s="1"/>
      <c r="G265" s="1"/>
      <c r="H265" s="40"/>
      <c r="I265" s="1"/>
      <c r="J265" s="40"/>
      <c r="K265" s="1"/>
      <c r="L265" s="1"/>
      <c r="M265" s="13"/>
      <c r="N265" s="2"/>
      <c r="O265" s="2"/>
      <c r="P265" s="2"/>
      <c r="Q265" s="2"/>
    </row>
    <row r="266" ht="12.75">
      <c r="A266" s="10"/>
      <c r="B266" s="49" t="s">
        <v>52</v>
      </c>
      <c r="C266" s="1"/>
      <c r="D266" s="1"/>
      <c r="E266" s="50" t="s">
        <v>299</v>
      </c>
      <c r="F266" s="1"/>
      <c r="G266" s="1"/>
      <c r="H266" s="40"/>
      <c r="I266" s="1"/>
      <c r="J266" s="40"/>
      <c r="K266" s="1"/>
      <c r="L266" s="1"/>
      <c r="M266" s="13"/>
      <c r="N266" s="2"/>
      <c r="O266" s="2"/>
      <c r="P266" s="2"/>
      <c r="Q266" s="2"/>
    </row>
    <row r="267" thickBot="1" ht="12.75">
      <c r="A267" s="10"/>
      <c r="B267" s="51" t="s">
        <v>54</v>
      </c>
      <c r="C267" s="52"/>
      <c r="D267" s="52"/>
      <c r="E267" s="53" t="s">
        <v>55</v>
      </c>
      <c r="F267" s="52"/>
      <c r="G267" s="52"/>
      <c r="H267" s="54"/>
      <c r="I267" s="52"/>
      <c r="J267" s="54"/>
      <c r="K267" s="52"/>
      <c r="L267" s="52"/>
      <c r="M267" s="13"/>
      <c r="N267" s="2"/>
      <c r="O267" s="2"/>
      <c r="P267" s="2"/>
      <c r="Q267" s="2"/>
    </row>
    <row r="268" thickTop="1" ht="12.75">
      <c r="A268" s="10"/>
      <c r="B268" s="41">
        <v>46</v>
      </c>
      <c r="C268" s="42" t="s">
        <v>300</v>
      </c>
      <c r="D268" s="42" t="s">
        <v>7</v>
      </c>
      <c r="E268" s="42" t="s">
        <v>301</v>
      </c>
      <c r="F268" s="42" t="s">
        <v>7</v>
      </c>
      <c r="G268" s="43" t="s">
        <v>129</v>
      </c>
      <c r="H268" s="55">
        <v>29.402000000000001</v>
      </c>
      <c r="I268" s="56">
        <v>0</v>
      </c>
      <c r="J268" s="57">
        <f>ROUND(H268*I268,2)</f>
        <v>0</v>
      </c>
      <c r="K268" s="58">
        <v>0.20999999999999999</v>
      </c>
      <c r="L268" s="59">
        <f>ROUND(J268*1.21,2)</f>
        <v>0</v>
      </c>
      <c r="M268" s="13"/>
      <c r="N268" s="2"/>
      <c r="O268" s="2"/>
      <c r="P268" s="2"/>
      <c r="Q268" s="33">
        <f>IF(ISNUMBER(K268),IF(H268&gt;0,IF(I268&gt;0,J268,0),0),0)</f>
        <v>0</v>
      </c>
      <c r="R268" s="9">
        <f>IF(ISNUMBER(K268)=FALSE,J268,0)</f>
        <v>0</v>
      </c>
    </row>
    <row r="269" ht="12.75">
      <c r="A269" s="10"/>
      <c r="B269" s="49" t="s">
        <v>48</v>
      </c>
      <c r="C269" s="1"/>
      <c r="D269" s="1"/>
      <c r="E269" s="50" t="s">
        <v>302</v>
      </c>
      <c r="F269" s="1"/>
      <c r="G269" s="1"/>
      <c r="H269" s="40"/>
      <c r="I269" s="1"/>
      <c r="J269" s="40"/>
      <c r="K269" s="1"/>
      <c r="L269" s="1"/>
      <c r="M269" s="13"/>
      <c r="N269" s="2"/>
      <c r="O269" s="2"/>
      <c r="P269" s="2"/>
      <c r="Q269" s="2"/>
    </row>
    <row r="270" ht="12.75">
      <c r="A270" s="10"/>
      <c r="B270" s="49" t="s">
        <v>50</v>
      </c>
      <c r="C270" s="1"/>
      <c r="D270" s="1"/>
      <c r="E270" s="50" t="s">
        <v>303</v>
      </c>
      <c r="F270" s="1"/>
      <c r="G270" s="1"/>
      <c r="H270" s="40"/>
      <c r="I270" s="1"/>
      <c r="J270" s="40"/>
      <c r="K270" s="1"/>
      <c r="L270" s="1"/>
      <c r="M270" s="13"/>
      <c r="N270" s="2"/>
      <c r="O270" s="2"/>
      <c r="P270" s="2"/>
      <c r="Q270" s="2"/>
    </row>
    <row r="271" ht="12.75">
      <c r="A271" s="10"/>
      <c r="B271" s="49" t="s">
        <v>52</v>
      </c>
      <c r="C271" s="1"/>
      <c r="D271" s="1"/>
      <c r="E271" s="50" t="s">
        <v>304</v>
      </c>
      <c r="F271" s="1"/>
      <c r="G271" s="1"/>
      <c r="H271" s="40"/>
      <c r="I271" s="1"/>
      <c r="J271" s="40"/>
      <c r="K271" s="1"/>
      <c r="L271" s="1"/>
      <c r="M271" s="13"/>
      <c r="N271" s="2"/>
      <c r="O271" s="2"/>
      <c r="P271" s="2"/>
      <c r="Q271" s="2"/>
    </row>
    <row r="272" thickBot="1" ht="12.75">
      <c r="A272" s="10"/>
      <c r="B272" s="51" t="s">
        <v>54</v>
      </c>
      <c r="C272" s="52"/>
      <c r="D272" s="52"/>
      <c r="E272" s="53" t="s">
        <v>55</v>
      </c>
      <c r="F272" s="52"/>
      <c r="G272" s="52"/>
      <c r="H272" s="54"/>
      <c r="I272" s="52"/>
      <c r="J272" s="54"/>
      <c r="K272" s="52"/>
      <c r="L272" s="52"/>
      <c r="M272" s="13"/>
      <c r="N272" s="2"/>
      <c r="O272" s="2"/>
      <c r="P272" s="2"/>
      <c r="Q272" s="2"/>
    </row>
    <row r="273" thickTop="1" ht="12.75">
      <c r="A273" s="10"/>
      <c r="B273" s="41">
        <v>47</v>
      </c>
      <c r="C273" s="42" t="s">
        <v>305</v>
      </c>
      <c r="D273" s="42" t="s">
        <v>7</v>
      </c>
      <c r="E273" s="42" t="s">
        <v>306</v>
      </c>
      <c r="F273" s="42" t="s">
        <v>7</v>
      </c>
      <c r="G273" s="43" t="s">
        <v>129</v>
      </c>
      <c r="H273" s="55">
        <v>80.328999999999994</v>
      </c>
      <c r="I273" s="56">
        <v>0</v>
      </c>
      <c r="J273" s="57">
        <f>ROUND(H273*I273,2)</f>
        <v>0</v>
      </c>
      <c r="K273" s="58">
        <v>0.20999999999999999</v>
      </c>
      <c r="L273" s="59">
        <f>ROUND(J273*1.21,2)</f>
        <v>0</v>
      </c>
      <c r="M273" s="13"/>
      <c r="N273" s="2"/>
      <c r="O273" s="2"/>
      <c r="P273" s="2"/>
      <c r="Q273" s="33">
        <f>IF(ISNUMBER(K273),IF(H273&gt;0,IF(I273&gt;0,J273,0),0),0)</f>
        <v>0</v>
      </c>
      <c r="R273" s="9">
        <f>IF(ISNUMBER(K273)=FALSE,J273,0)</f>
        <v>0</v>
      </c>
    </row>
    <row r="274" ht="12.75">
      <c r="A274" s="10"/>
      <c r="B274" s="49" t="s">
        <v>48</v>
      </c>
      <c r="C274" s="1"/>
      <c r="D274" s="1"/>
      <c r="E274" s="50" t="s">
        <v>307</v>
      </c>
      <c r="F274" s="1"/>
      <c r="G274" s="1"/>
      <c r="H274" s="40"/>
      <c r="I274" s="1"/>
      <c r="J274" s="40"/>
      <c r="K274" s="1"/>
      <c r="L274" s="1"/>
      <c r="M274" s="13"/>
      <c r="N274" s="2"/>
      <c r="O274" s="2"/>
      <c r="P274" s="2"/>
      <c r="Q274" s="2"/>
    </row>
    <row r="275" ht="12.75">
      <c r="A275" s="10"/>
      <c r="B275" s="49" t="s">
        <v>50</v>
      </c>
      <c r="C275" s="1"/>
      <c r="D275" s="1"/>
      <c r="E275" s="50" t="s">
        <v>308</v>
      </c>
      <c r="F275" s="1"/>
      <c r="G275" s="1"/>
      <c r="H275" s="40"/>
      <c r="I275" s="1"/>
      <c r="J275" s="40"/>
      <c r="K275" s="1"/>
      <c r="L275" s="1"/>
      <c r="M275" s="13"/>
      <c r="N275" s="2"/>
      <c r="O275" s="2"/>
      <c r="P275" s="2"/>
      <c r="Q275" s="2"/>
    </row>
    <row r="276" ht="12.75">
      <c r="A276" s="10"/>
      <c r="B276" s="49" t="s">
        <v>52</v>
      </c>
      <c r="C276" s="1"/>
      <c r="D276" s="1"/>
      <c r="E276" s="50" t="s">
        <v>309</v>
      </c>
      <c r="F276" s="1"/>
      <c r="G276" s="1"/>
      <c r="H276" s="40"/>
      <c r="I276" s="1"/>
      <c r="J276" s="40"/>
      <c r="K276" s="1"/>
      <c r="L276" s="1"/>
      <c r="M276" s="13"/>
      <c r="N276" s="2"/>
      <c r="O276" s="2"/>
      <c r="P276" s="2"/>
      <c r="Q276" s="2"/>
    </row>
    <row r="277" thickBot="1" ht="12.75">
      <c r="A277" s="10"/>
      <c r="B277" s="51" t="s">
        <v>54</v>
      </c>
      <c r="C277" s="52"/>
      <c r="D277" s="52"/>
      <c r="E277" s="53" t="s">
        <v>55</v>
      </c>
      <c r="F277" s="52"/>
      <c r="G277" s="52"/>
      <c r="H277" s="54"/>
      <c r="I277" s="52"/>
      <c r="J277" s="54"/>
      <c r="K277" s="52"/>
      <c r="L277" s="52"/>
      <c r="M277" s="13"/>
      <c r="N277" s="2"/>
      <c r="O277" s="2"/>
      <c r="P277" s="2"/>
      <c r="Q277" s="2"/>
    </row>
    <row r="278" thickTop="1" ht="12.75">
      <c r="A278" s="10"/>
      <c r="B278" s="41">
        <v>48</v>
      </c>
      <c r="C278" s="42" t="s">
        <v>310</v>
      </c>
      <c r="D278" s="42" t="s">
        <v>7</v>
      </c>
      <c r="E278" s="42" t="s">
        <v>311</v>
      </c>
      <c r="F278" s="42" t="s">
        <v>7</v>
      </c>
      <c r="G278" s="43" t="s">
        <v>104</v>
      </c>
      <c r="H278" s="55">
        <v>18.917000000000002</v>
      </c>
      <c r="I278" s="56">
        <v>0</v>
      </c>
      <c r="J278" s="57">
        <f>ROUND(H278*I278,2)</f>
        <v>0</v>
      </c>
      <c r="K278" s="58">
        <v>0.20999999999999999</v>
      </c>
      <c r="L278" s="59">
        <f>ROUND(J278*1.21,2)</f>
        <v>0</v>
      </c>
      <c r="M278" s="13"/>
      <c r="N278" s="2"/>
      <c r="O278" s="2"/>
      <c r="P278" s="2"/>
      <c r="Q278" s="33">
        <f>IF(ISNUMBER(K278),IF(H278&gt;0,IF(I278&gt;0,J278,0),0),0)</f>
        <v>0</v>
      </c>
      <c r="R278" s="9">
        <f>IF(ISNUMBER(K278)=FALSE,J278,0)</f>
        <v>0</v>
      </c>
    </row>
    <row r="279" ht="12.75">
      <c r="A279" s="10"/>
      <c r="B279" s="49" t="s">
        <v>48</v>
      </c>
      <c r="C279" s="1"/>
      <c r="D279" s="1"/>
      <c r="E279" s="50" t="s">
        <v>267</v>
      </c>
      <c r="F279" s="1"/>
      <c r="G279" s="1"/>
      <c r="H279" s="40"/>
      <c r="I279" s="1"/>
      <c r="J279" s="40"/>
      <c r="K279" s="1"/>
      <c r="L279" s="1"/>
      <c r="M279" s="13"/>
      <c r="N279" s="2"/>
      <c r="O279" s="2"/>
      <c r="P279" s="2"/>
      <c r="Q279" s="2"/>
    </row>
    <row r="280" ht="12.75">
      <c r="A280" s="10"/>
      <c r="B280" s="49" t="s">
        <v>50</v>
      </c>
      <c r="C280" s="1"/>
      <c r="D280" s="1"/>
      <c r="E280" s="50" t="s">
        <v>312</v>
      </c>
      <c r="F280" s="1"/>
      <c r="G280" s="1"/>
      <c r="H280" s="40"/>
      <c r="I280" s="1"/>
      <c r="J280" s="40"/>
      <c r="K280" s="1"/>
      <c r="L280" s="1"/>
      <c r="M280" s="13"/>
      <c r="N280" s="2"/>
      <c r="O280" s="2"/>
      <c r="P280" s="2"/>
      <c r="Q280" s="2"/>
    </row>
    <row r="281" ht="12.75">
      <c r="A281" s="10"/>
      <c r="B281" s="49" t="s">
        <v>52</v>
      </c>
      <c r="C281" s="1"/>
      <c r="D281" s="1"/>
      <c r="E281" s="50" t="s">
        <v>269</v>
      </c>
      <c r="F281" s="1"/>
      <c r="G281" s="1"/>
      <c r="H281" s="40"/>
      <c r="I281" s="1"/>
      <c r="J281" s="40"/>
      <c r="K281" s="1"/>
      <c r="L281" s="1"/>
      <c r="M281" s="13"/>
      <c r="N281" s="2"/>
      <c r="O281" s="2"/>
      <c r="P281" s="2"/>
      <c r="Q281" s="2"/>
    </row>
    <row r="282" thickBot="1" ht="12.75">
      <c r="A282" s="10"/>
      <c r="B282" s="51" t="s">
        <v>54</v>
      </c>
      <c r="C282" s="52"/>
      <c r="D282" s="52"/>
      <c r="E282" s="53" t="s">
        <v>55</v>
      </c>
      <c r="F282" s="52"/>
      <c r="G282" s="52"/>
      <c r="H282" s="54"/>
      <c r="I282" s="52"/>
      <c r="J282" s="54"/>
      <c r="K282" s="52"/>
      <c r="L282" s="52"/>
      <c r="M282" s="13"/>
      <c r="N282" s="2"/>
      <c r="O282" s="2"/>
      <c r="P282" s="2"/>
      <c r="Q282" s="2"/>
    </row>
    <row r="283" thickTop="1" thickBot="1" ht="25" customHeight="1">
      <c r="A283" s="10"/>
      <c r="B283" s="1"/>
      <c r="C283" s="60">
        <v>3</v>
      </c>
      <c r="D283" s="1"/>
      <c r="E283" s="60" t="s">
        <v>95</v>
      </c>
      <c r="F283" s="1"/>
      <c r="G283" s="61" t="s">
        <v>81</v>
      </c>
      <c r="H283" s="62">
        <f>J253+J258+J263+J268+J273+J278</f>
        <v>0</v>
      </c>
      <c r="I283" s="61" t="s">
        <v>82</v>
      </c>
      <c r="J283" s="63">
        <f>(L283-H283)</f>
        <v>0</v>
      </c>
      <c r="K283" s="61" t="s">
        <v>83</v>
      </c>
      <c r="L283" s="64">
        <f>ROUND((J253+J258+J263+J268+J273+J278)*1.21,2)</f>
        <v>0</v>
      </c>
      <c r="M283" s="13"/>
      <c r="N283" s="2"/>
      <c r="O283" s="2"/>
      <c r="P283" s="2"/>
      <c r="Q283" s="33">
        <f>0+Q253+Q258+Q263+Q268+Q273+Q278</f>
        <v>0</v>
      </c>
      <c r="R283" s="9">
        <f>0+R253+R258+R263+R268+R273+R278</f>
        <v>0</v>
      </c>
      <c r="S283" s="65">
        <f>Q283*(1+J283)+R283</f>
        <v>0</v>
      </c>
    </row>
    <row r="284" thickTop="1" thickBot="1" ht="25" customHeight="1">
      <c r="A284" s="10"/>
      <c r="B284" s="66"/>
      <c r="C284" s="66"/>
      <c r="D284" s="66"/>
      <c r="E284" s="66"/>
      <c r="F284" s="66"/>
      <c r="G284" s="67" t="s">
        <v>84</v>
      </c>
      <c r="H284" s="68">
        <f>0+J253+J258+J263+J268+J273+J278</f>
        <v>0</v>
      </c>
      <c r="I284" s="67" t="s">
        <v>85</v>
      </c>
      <c r="J284" s="69">
        <f>0+J283</f>
        <v>0</v>
      </c>
      <c r="K284" s="67" t="s">
        <v>86</v>
      </c>
      <c r="L284" s="70">
        <f>0+L283</f>
        <v>0</v>
      </c>
      <c r="M284" s="13"/>
      <c r="N284" s="2"/>
      <c r="O284" s="2"/>
      <c r="P284" s="2"/>
      <c r="Q284" s="2"/>
    </row>
    <row r="285" ht="40" customHeight="1">
      <c r="A285" s="10"/>
      <c r="B285" s="75" t="s">
        <v>313</v>
      </c>
      <c r="C285" s="1"/>
      <c r="D285" s="1"/>
      <c r="E285" s="1"/>
      <c r="F285" s="1"/>
      <c r="G285" s="1"/>
      <c r="H285" s="40"/>
      <c r="I285" s="1"/>
      <c r="J285" s="40"/>
      <c r="K285" s="1"/>
      <c r="L285" s="1"/>
      <c r="M285" s="13"/>
      <c r="N285" s="2"/>
      <c r="O285" s="2"/>
      <c r="P285" s="2"/>
      <c r="Q285" s="2"/>
    </row>
    <row r="286" ht="12.75">
      <c r="A286" s="10"/>
      <c r="B286" s="41">
        <v>49</v>
      </c>
      <c r="C286" s="42" t="s">
        <v>314</v>
      </c>
      <c r="D286" s="42" t="s">
        <v>7</v>
      </c>
      <c r="E286" s="42" t="s">
        <v>315</v>
      </c>
      <c r="F286" s="42" t="s">
        <v>7</v>
      </c>
      <c r="G286" s="43" t="s">
        <v>129</v>
      </c>
      <c r="H286" s="44">
        <v>56.119999999999997</v>
      </c>
      <c r="I286" s="45">
        <v>0</v>
      </c>
      <c r="J286" s="46">
        <f>ROUND(H286*I286,2)</f>
        <v>0</v>
      </c>
      <c r="K286" s="47">
        <v>0.20999999999999999</v>
      </c>
      <c r="L286" s="48">
        <f>ROUND(J286*1.21,2)</f>
        <v>0</v>
      </c>
      <c r="M286" s="13"/>
      <c r="N286" s="2"/>
      <c r="O286" s="2"/>
      <c r="P286" s="2"/>
      <c r="Q286" s="33">
        <f>IF(ISNUMBER(K286),IF(H286&gt;0,IF(I286&gt;0,J286,0),0),0)</f>
        <v>0</v>
      </c>
      <c r="R286" s="9">
        <f>IF(ISNUMBER(K286)=FALSE,J286,0)</f>
        <v>0</v>
      </c>
    </row>
    <row r="287" ht="12.75">
      <c r="A287" s="10"/>
      <c r="B287" s="49" t="s">
        <v>48</v>
      </c>
      <c r="C287" s="1"/>
      <c r="D287" s="1"/>
      <c r="E287" s="50" t="s">
        <v>316</v>
      </c>
      <c r="F287" s="1"/>
      <c r="G287" s="1"/>
      <c r="H287" s="40"/>
      <c r="I287" s="1"/>
      <c r="J287" s="40"/>
      <c r="K287" s="1"/>
      <c r="L287" s="1"/>
      <c r="M287" s="13"/>
      <c r="N287" s="2"/>
      <c r="O287" s="2"/>
      <c r="P287" s="2"/>
      <c r="Q287" s="2"/>
    </row>
    <row r="288" ht="12.75">
      <c r="A288" s="10"/>
      <c r="B288" s="49" t="s">
        <v>50</v>
      </c>
      <c r="C288" s="1"/>
      <c r="D288" s="1"/>
      <c r="E288" s="50" t="s">
        <v>317</v>
      </c>
      <c r="F288" s="1"/>
      <c r="G288" s="1"/>
      <c r="H288" s="40"/>
      <c r="I288" s="1"/>
      <c r="J288" s="40"/>
      <c r="K288" s="1"/>
      <c r="L288" s="1"/>
      <c r="M288" s="13"/>
      <c r="N288" s="2"/>
      <c r="O288" s="2"/>
      <c r="P288" s="2"/>
      <c r="Q288" s="2"/>
    </row>
    <row r="289" ht="12.75">
      <c r="A289" s="10"/>
      <c r="B289" s="49" t="s">
        <v>52</v>
      </c>
      <c r="C289" s="1"/>
      <c r="D289" s="1"/>
      <c r="E289" s="50" t="s">
        <v>318</v>
      </c>
      <c r="F289" s="1"/>
      <c r="G289" s="1"/>
      <c r="H289" s="40"/>
      <c r="I289" s="1"/>
      <c r="J289" s="40"/>
      <c r="K289" s="1"/>
      <c r="L289" s="1"/>
      <c r="M289" s="13"/>
      <c r="N289" s="2"/>
      <c r="O289" s="2"/>
      <c r="P289" s="2"/>
      <c r="Q289" s="2"/>
    </row>
    <row r="290" thickBot="1" ht="12.75">
      <c r="A290" s="10"/>
      <c r="B290" s="51" t="s">
        <v>54</v>
      </c>
      <c r="C290" s="52"/>
      <c r="D290" s="52"/>
      <c r="E290" s="53" t="s">
        <v>55</v>
      </c>
      <c r="F290" s="52"/>
      <c r="G290" s="52"/>
      <c r="H290" s="54"/>
      <c r="I290" s="52"/>
      <c r="J290" s="54"/>
      <c r="K290" s="52"/>
      <c r="L290" s="52"/>
      <c r="M290" s="13"/>
      <c r="N290" s="2"/>
      <c r="O290" s="2"/>
      <c r="P290" s="2"/>
      <c r="Q290" s="2"/>
    </row>
    <row r="291" thickTop="1" ht="12.75">
      <c r="A291" s="10"/>
      <c r="B291" s="41">
        <v>50</v>
      </c>
      <c r="C291" s="42" t="s">
        <v>319</v>
      </c>
      <c r="D291" s="42" t="s">
        <v>7</v>
      </c>
      <c r="E291" s="42" t="s">
        <v>320</v>
      </c>
      <c r="F291" s="42" t="s">
        <v>7</v>
      </c>
      <c r="G291" s="43" t="s">
        <v>104</v>
      </c>
      <c r="H291" s="55">
        <v>11.013999999999999</v>
      </c>
      <c r="I291" s="56">
        <v>0</v>
      </c>
      <c r="J291" s="57">
        <f>ROUND(H291*I291,2)</f>
        <v>0</v>
      </c>
      <c r="K291" s="58">
        <v>0.20999999999999999</v>
      </c>
      <c r="L291" s="59">
        <f>ROUND(J291*1.21,2)</f>
        <v>0</v>
      </c>
      <c r="M291" s="13"/>
      <c r="N291" s="2"/>
      <c r="O291" s="2"/>
      <c r="P291" s="2"/>
      <c r="Q291" s="33">
        <f>IF(ISNUMBER(K291),IF(H291&gt;0,IF(I291&gt;0,J291,0),0),0)</f>
        <v>0</v>
      </c>
      <c r="R291" s="9">
        <f>IF(ISNUMBER(K291)=FALSE,J291,0)</f>
        <v>0</v>
      </c>
    </row>
    <row r="292" ht="12.75">
      <c r="A292" s="10"/>
      <c r="B292" s="49" t="s">
        <v>48</v>
      </c>
      <c r="C292" s="1"/>
      <c r="D292" s="1"/>
      <c r="E292" s="50" t="s">
        <v>267</v>
      </c>
      <c r="F292" s="1"/>
      <c r="G292" s="1"/>
      <c r="H292" s="40"/>
      <c r="I292" s="1"/>
      <c r="J292" s="40"/>
      <c r="K292" s="1"/>
      <c r="L292" s="1"/>
      <c r="M292" s="13"/>
      <c r="N292" s="2"/>
      <c r="O292" s="2"/>
      <c r="P292" s="2"/>
      <c r="Q292" s="2"/>
    </row>
    <row r="293" ht="12.75">
      <c r="A293" s="10"/>
      <c r="B293" s="49" t="s">
        <v>50</v>
      </c>
      <c r="C293" s="1"/>
      <c r="D293" s="1"/>
      <c r="E293" s="50" t="s">
        <v>321</v>
      </c>
      <c r="F293" s="1"/>
      <c r="G293" s="1"/>
      <c r="H293" s="40"/>
      <c r="I293" s="1"/>
      <c r="J293" s="40"/>
      <c r="K293" s="1"/>
      <c r="L293" s="1"/>
      <c r="M293" s="13"/>
      <c r="N293" s="2"/>
      <c r="O293" s="2"/>
      <c r="P293" s="2"/>
      <c r="Q293" s="2"/>
    </row>
    <row r="294" ht="12.75">
      <c r="A294" s="10"/>
      <c r="B294" s="49" t="s">
        <v>52</v>
      </c>
      <c r="C294" s="1"/>
      <c r="D294" s="1"/>
      <c r="E294" s="50" t="s">
        <v>322</v>
      </c>
      <c r="F294" s="1"/>
      <c r="G294" s="1"/>
      <c r="H294" s="40"/>
      <c r="I294" s="1"/>
      <c r="J294" s="40"/>
      <c r="K294" s="1"/>
      <c r="L294" s="1"/>
      <c r="M294" s="13"/>
      <c r="N294" s="2"/>
      <c r="O294" s="2"/>
      <c r="P294" s="2"/>
      <c r="Q294" s="2"/>
    </row>
    <row r="295" thickBot="1" ht="12.75">
      <c r="A295" s="10"/>
      <c r="B295" s="51" t="s">
        <v>54</v>
      </c>
      <c r="C295" s="52"/>
      <c r="D295" s="52"/>
      <c r="E295" s="53" t="s">
        <v>55</v>
      </c>
      <c r="F295" s="52"/>
      <c r="G295" s="52"/>
      <c r="H295" s="54"/>
      <c r="I295" s="52"/>
      <c r="J295" s="54"/>
      <c r="K295" s="52"/>
      <c r="L295" s="52"/>
      <c r="M295" s="13"/>
      <c r="N295" s="2"/>
      <c r="O295" s="2"/>
      <c r="P295" s="2"/>
      <c r="Q295" s="2"/>
    </row>
    <row r="296" thickTop="1" ht="12.75">
      <c r="A296" s="10"/>
      <c r="B296" s="41">
        <v>51</v>
      </c>
      <c r="C296" s="42" t="s">
        <v>323</v>
      </c>
      <c r="D296" s="42" t="s">
        <v>7</v>
      </c>
      <c r="E296" s="42" t="s">
        <v>324</v>
      </c>
      <c r="F296" s="42" t="s">
        <v>7</v>
      </c>
      <c r="G296" s="43" t="s">
        <v>129</v>
      </c>
      <c r="H296" s="55">
        <v>16.306000000000001</v>
      </c>
      <c r="I296" s="56">
        <v>0</v>
      </c>
      <c r="J296" s="57">
        <f>ROUND(H296*I296,2)</f>
        <v>0</v>
      </c>
      <c r="K296" s="58">
        <v>0.20999999999999999</v>
      </c>
      <c r="L296" s="59">
        <f>ROUND(J296*1.21,2)</f>
        <v>0</v>
      </c>
      <c r="M296" s="13"/>
      <c r="N296" s="2"/>
      <c r="O296" s="2"/>
      <c r="P296" s="2"/>
      <c r="Q296" s="33">
        <f>IF(ISNUMBER(K296),IF(H296&gt;0,IF(I296&gt;0,J296,0),0),0)</f>
        <v>0</v>
      </c>
      <c r="R296" s="9">
        <f>IF(ISNUMBER(K296)=FALSE,J296,0)</f>
        <v>0</v>
      </c>
    </row>
    <row r="297" ht="12.75">
      <c r="A297" s="10"/>
      <c r="B297" s="49" t="s">
        <v>48</v>
      </c>
      <c r="C297" s="1"/>
      <c r="D297" s="1"/>
      <c r="E297" s="50" t="s">
        <v>325</v>
      </c>
      <c r="F297" s="1"/>
      <c r="G297" s="1"/>
      <c r="H297" s="40"/>
      <c r="I297" s="1"/>
      <c r="J297" s="40"/>
      <c r="K297" s="1"/>
      <c r="L297" s="1"/>
      <c r="M297" s="13"/>
      <c r="N297" s="2"/>
      <c r="O297" s="2"/>
      <c r="P297" s="2"/>
      <c r="Q297" s="2"/>
    </row>
    <row r="298" ht="12.75">
      <c r="A298" s="10"/>
      <c r="B298" s="49" t="s">
        <v>50</v>
      </c>
      <c r="C298" s="1"/>
      <c r="D298" s="1"/>
      <c r="E298" s="50" t="s">
        <v>326</v>
      </c>
      <c r="F298" s="1"/>
      <c r="G298" s="1"/>
      <c r="H298" s="40"/>
      <c r="I298" s="1"/>
      <c r="J298" s="40"/>
      <c r="K298" s="1"/>
      <c r="L298" s="1"/>
      <c r="M298" s="13"/>
      <c r="N298" s="2"/>
      <c r="O298" s="2"/>
      <c r="P298" s="2"/>
      <c r="Q298" s="2"/>
    </row>
    <row r="299" ht="12.75">
      <c r="A299" s="10"/>
      <c r="B299" s="49" t="s">
        <v>52</v>
      </c>
      <c r="C299" s="1"/>
      <c r="D299" s="1"/>
      <c r="E299" s="50" t="s">
        <v>318</v>
      </c>
      <c r="F299" s="1"/>
      <c r="G299" s="1"/>
      <c r="H299" s="40"/>
      <c r="I299" s="1"/>
      <c r="J299" s="40"/>
      <c r="K299" s="1"/>
      <c r="L299" s="1"/>
      <c r="M299" s="13"/>
      <c r="N299" s="2"/>
      <c r="O299" s="2"/>
      <c r="P299" s="2"/>
      <c r="Q299" s="2"/>
    </row>
    <row r="300" thickBot="1" ht="12.75">
      <c r="A300" s="10"/>
      <c r="B300" s="51" t="s">
        <v>54</v>
      </c>
      <c r="C300" s="52"/>
      <c r="D300" s="52"/>
      <c r="E300" s="53" t="s">
        <v>55</v>
      </c>
      <c r="F300" s="52"/>
      <c r="G300" s="52"/>
      <c r="H300" s="54"/>
      <c r="I300" s="52"/>
      <c r="J300" s="54"/>
      <c r="K300" s="52"/>
      <c r="L300" s="52"/>
      <c r="M300" s="13"/>
      <c r="N300" s="2"/>
      <c r="O300" s="2"/>
      <c r="P300" s="2"/>
      <c r="Q300" s="2"/>
    </row>
    <row r="301" thickTop="1" ht="12.75">
      <c r="A301" s="10"/>
      <c r="B301" s="41">
        <v>52</v>
      </c>
      <c r="C301" s="42" t="s">
        <v>327</v>
      </c>
      <c r="D301" s="42" t="s">
        <v>7</v>
      </c>
      <c r="E301" s="42" t="s">
        <v>328</v>
      </c>
      <c r="F301" s="42" t="s">
        <v>7</v>
      </c>
      <c r="G301" s="43" t="s">
        <v>129</v>
      </c>
      <c r="H301" s="55">
        <v>2.4750000000000001</v>
      </c>
      <c r="I301" s="56">
        <v>0</v>
      </c>
      <c r="J301" s="57">
        <f>ROUND(H301*I301,2)</f>
        <v>0</v>
      </c>
      <c r="K301" s="58">
        <v>0.20999999999999999</v>
      </c>
      <c r="L301" s="59">
        <f>ROUND(J301*1.21,2)</f>
        <v>0</v>
      </c>
      <c r="M301" s="13"/>
      <c r="N301" s="2"/>
      <c r="O301" s="2"/>
      <c r="P301" s="2"/>
      <c r="Q301" s="33">
        <f>IF(ISNUMBER(K301),IF(H301&gt;0,IF(I301&gt;0,J301,0),0),0)</f>
        <v>0</v>
      </c>
      <c r="R301" s="9">
        <f>IF(ISNUMBER(K301)=FALSE,J301,0)</f>
        <v>0</v>
      </c>
    </row>
    <row r="302" ht="12.75">
      <c r="A302" s="10"/>
      <c r="B302" s="49" t="s">
        <v>48</v>
      </c>
      <c r="C302" s="1"/>
      <c r="D302" s="1"/>
      <c r="E302" s="50" t="s">
        <v>329</v>
      </c>
      <c r="F302" s="1"/>
      <c r="G302" s="1"/>
      <c r="H302" s="40"/>
      <c r="I302" s="1"/>
      <c r="J302" s="40"/>
      <c r="K302" s="1"/>
      <c r="L302" s="1"/>
      <c r="M302" s="13"/>
      <c r="N302" s="2"/>
      <c r="O302" s="2"/>
      <c r="P302" s="2"/>
      <c r="Q302" s="2"/>
    </row>
    <row r="303" ht="12.75">
      <c r="A303" s="10"/>
      <c r="B303" s="49" t="s">
        <v>50</v>
      </c>
      <c r="C303" s="1"/>
      <c r="D303" s="1"/>
      <c r="E303" s="50" t="s">
        <v>330</v>
      </c>
      <c r="F303" s="1"/>
      <c r="G303" s="1"/>
      <c r="H303" s="40"/>
      <c r="I303" s="1"/>
      <c r="J303" s="40"/>
      <c r="K303" s="1"/>
      <c r="L303" s="1"/>
      <c r="M303" s="13"/>
      <c r="N303" s="2"/>
      <c r="O303" s="2"/>
      <c r="P303" s="2"/>
      <c r="Q303" s="2"/>
    </row>
    <row r="304" ht="12.75">
      <c r="A304" s="10"/>
      <c r="B304" s="49" t="s">
        <v>52</v>
      </c>
      <c r="C304" s="1"/>
      <c r="D304" s="1"/>
      <c r="E304" s="50" t="s">
        <v>318</v>
      </c>
      <c r="F304" s="1"/>
      <c r="G304" s="1"/>
      <c r="H304" s="40"/>
      <c r="I304" s="1"/>
      <c r="J304" s="40"/>
      <c r="K304" s="1"/>
      <c r="L304" s="1"/>
      <c r="M304" s="13"/>
      <c r="N304" s="2"/>
      <c r="O304" s="2"/>
      <c r="P304" s="2"/>
      <c r="Q304" s="2"/>
    </row>
    <row r="305" thickBot="1" ht="12.75">
      <c r="A305" s="10"/>
      <c r="B305" s="51" t="s">
        <v>54</v>
      </c>
      <c r="C305" s="52"/>
      <c r="D305" s="52"/>
      <c r="E305" s="53" t="s">
        <v>55</v>
      </c>
      <c r="F305" s="52"/>
      <c r="G305" s="52"/>
      <c r="H305" s="54"/>
      <c r="I305" s="52"/>
      <c r="J305" s="54"/>
      <c r="K305" s="52"/>
      <c r="L305" s="52"/>
      <c r="M305" s="13"/>
      <c r="N305" s="2"/>
      <c r="O305" s="2"/>
      <c r="P305" s="2"/>
      <c r="Q305" s="2"/>
    </row>
    <row r="306" thickTop="1" ht="12.75">
      <c r="A306" s="10"/>
      <c r="B306" s="41">
        <v>53</v>
      </c>
      <c r="C306" s="42" t="s">
        <v>331</v>
      </c>
      <c r="D306" s="42" t="s">
        <v>7</v>
      </c>
      <c r="E306" s="42" t="s">
        <v>332</v>
      </c>
      <c r="F306" s="42" t="s">
        <v>7</v>
      </c>
      <c r="G306" s="43" t="s">
        <v>129</v>
      </c>
      <c r="H306" s="55">
        <v>2.4750000000000001</v>
      </c>
      <c r="I306" s="56">
        <v>0</v>
      </c>
      <c r="J306" s="57">
        <f>ROUND(H306*I306,2)</f>
        <v>0</v>
      </c>
      <c r="K306" s="58">
        <v>0.20999999999999999</v>
      </c>
      <c r="L306" s="59">
        <f>ROUND(J306*1.21,2)</f>
        <v>0</v>
      </c>
      <c r="M306" s="13"/>
      <c r="N306" s="2"/>
      <c r="O306" s="2"/>
      <c r="P306" s="2"/>
      <c r="Q306" s="33">
        <f>IF(ISNUMBER(K306),IF(H306&gt;0,IF(I306&gt;0,J306,0),0),0)</f>
        <v>0</v>
      </c>
      <c r="R306" s="9">
        <f>IF(ISNUMBER(K306)=FALSE,J306,0)</f>
        <v>0</v>
      </c>
    </row>
    <row r="307" ht="12.75">
      <c r="A307" s="10"/>
      <c r="B307" s="49" t="s">
        <v>48</v>
      </c>
      <c r="C307" s="1"/>
      <c r="D307" s="1"/>
      <c r="E307" s="50" t="s">
        <v>333</v>
      </c>
      <c r="F307" s="1"/>
      <c r="G307" s="1"/>
      <c r="H307" s="40"/>
      <c r="I307" s="1"/>
      <c r="J307" s="40"/>
      <c r="K307" s="1"/>
      <c r="L307" s="1"/>
      <c r="M307" s="13"/>
      <c r="N307" s="2"/>
      <c r="O307" s="2"/>
      <c r="P307" s="2"/>
      <c r="Q307" s="2"/>
    </row>
    <row r="308" ht="12.75">
      <c r="A308" s="10"/>
      <c r="B308" s="49" t="s">
        <v>50</v>
      </c>
      <c r="C308" s="1"/>
      <c r="D308" s="1"/>
      <c r="E308" s="50" t="s">
        <v>334</v>
      </c>
      <c r="F308" s="1"/>
      <c r="G308" s="1"/>
      <c r="H308" s="40"/>
      <c r="I308" s="1"/>
      <c r="J308" s="40"/>
      <c r="K308" s="1"/>
      <c r="L308" s="1"/>
      <c r="M308" s="13"/>
      <c r="N308" s="2"/>
      <c r="O308" s="2"/>
      <c r="P308" s="2"/>
      <c r="Q308" s="2"/>
    </row>
    <row r="309" ht="12.75">
      <c r="A309" s="10"/>
      <c r="B309" s="49" t="s">
        <v>52</v>
      </c>
      <c r="C309" s="1"/>
      <c r="D309" s="1"/>
      <c r="E309" s="50" t="s">
        <v>249</v>
      </c>
      <c r="F309" s="1"/>
      <c r="G309" s="1"/>
      <c r="H309" s="40"/>
      <c r="I309" s="1"/>
      <c r="J309" s="40"/>
      <c r="K309" s="1"/>
      <c r="L309" s="1"/>
      <c r="M309" s="13"/>
      <c r="N309" s="2"/>
      <c r="O309" s="2"/>
      <c r="P309" s="2"/>
      <c r="Q309" s="2"/>
    </row>
    <row r="310" thickBot="1" ht="12.75">
      <c r="A310" s="10"/>
      <c r="B310" s="51" t="s">
        <v>54</v>
      </c>
      <c r="C310" s="52"/>
      <c r="D310" s="52"/>
      <c r="E310" s="53" t="s">
        <v>55</v>
      </c>
      <c r="F310" s="52"/>
      <c r="G310" s="52"/>
      <c r="H310" s="54"/>
      <c r="I310" s="52"/>
      <c r="J310" s="54"/>
      <c r="K310" s="52"/>
      <c r="L310" s="52"/>
      <c r="M310" s="13"/>
      <c r="N310" s="2"/>
      <c r="O310" s="2"/>
      <c r="P310" s="2"/>
      <c r="Q310" s="2"/>
    </row>
    <row r="311" thickTop="1" ht="12.75">
      <c r="A311" s="10"/>
      <c r="B311" s="41">
        <v>54</v>
      </c>
      <c r="C311" s="42" t="s">
        <v>335</v>
      </c>
      <c r="D311" s="42" t="s">
        <v>7</v>
      </c>
      <c r="E311" s="42" t="s">
        <v>336</v>
      </c>
      <c r="F311" s="42" t="s">
        <v>7</v>
      </c>
      <c r="G311" s="43" t="s">
        <v>129</v>
      </c>
      <c r="H311" s="55">
        <v>59.149999999999999</v>
      </c>
      <c r="I311" s="56">
        <v>0</v>
      </c>
      <c r="J311" s="57">
        <f>ROUND(H311*I311,2)</f>
        <v>0</v>
      </c>
      <c r="K311" s="58">
        <v>0.20999999999999999</v>
      </c>
      <c r="L311" s="59">
        <f>ROUND(J311*1.21,2)</f>
        <v>0</v>
      </c>
      <c r="M311" s="13"/>
      <c r="N311" s="2"/>
      <c r="O311" s="2"/>
      <c r="P311" s="2"/>
      <c r="Q311" s="33">
        <f>IF(ISNUMBER(K311),IF(H311&gt;0,IF(I311&gt;0,J311,0),0),0)</f>
        <v>0</v>
      </c>
      <c r="R311" s="9">
        <f>IF(ISNUMBER(K311)=FALSE,J311,0)</f>
        <v>0</v>
      </c>
    </row>
    <row r="312" ht="12.75">
      <c r="A312" s="10"/>
      <c r="B312" s="49" t="s">
        <v>48</v>
      </c>
      <c r="C312" s="1"/>
      <c r="D312" s="1"/>
      <c r="E312" s="50" t="s">
        <v>337</v>
      </c>
      <c r="F312" s="1"/>
      <c r="G312" s="1"/>
      <c r="H312" s="40"/>
      <c r="I312" s="1"/>
      <c r="J312" s="40"/>
      <c r="K312" s="1"/>
      <c r="L312" s="1"/>
      <c r="M312" s="13"/>
      <c r="N312" s="2"/>
      <c r="O312" s="2"/>
      <c r="P312" s="2"/>
      <c r="Q312" s="2"/>
    </row>
    <row r="313" ht="12.75">
      <c r="A313" s="10"/>
      <c r="B313" s="49" t="s">
        <v>50</v>
      </c>
      <c r="C313" s="1"/>
      <c r="D313" s="1"/>
      <c r="E313" s="50" t="s">
        <v>338</v>
      </c>
      <c r="F313" s="1"/>
      <c r="G313" s="1"/>
      <c r="H313" s="40"/>
      <c r="I313" s="1"/>
      <c r="J313" s="40"/>
      <c r="K313" s="1"/>
      <c r="L313" s="1"/>
      <c r="M313" s="13"/>
      <c r="N313" s="2"/>
      <c r="O313" s="2"/>
      <c r="P313" s="2"/>
      <c r="Q313" s="2"/>
    </row>
    <row r="314" ht="12.75">
      <c r="A314" s="10"/>
      <c r="B314" s="49" t="s">
        <v>52</v>
      </c>
      <c r="C314" s="1"/>
      <c r="D314" s="1"/>
      <c r="E314" s="50" t="s">
        <v>339</v>
      </c>
      <c r="F314" s="1"/>
      <c r="G314" s="1"/>
      <c r="H314" s="40"/>
      <c r="I314" s="1"/>
      <c r="J314" s="40"/>
      <c r="K314" s="1"/>
      <c r="L314" s="1"/>
      <c r="M314" s="13"/>
      <c r="N314" s="2"/>
      <c r="O314" s="2"/>
      <c r="P314" s="2"/>
      <c r="Q314" s="2"/>
    </row>
    <row r="315" thickBot="1" ht="12.75">
      <c r="A315" s="10"/>
      <c r="B315" s="51" t="s">
        <v>54</v>
      </c>
      <c r="C315" s="52"/>
      <c r="D315" s="52"/>
      <c r="E315" s="53" t="s">
        <v>55</v>
      </c>
      <c r="F315" s="52"/>
      <c r="G315" s="52"/>
      <c r="H315" s="54"/>
      <c r="I315" s="52"/>
      <c r="J315" s="54"/>
      <c r="K315" s="52"/>
      <c r="L315" s="52"/>
      <c r="M315" s="13"/>
      <c r="N315" s="2"/>
      <c r="O315" s="2"/>
      <c r="P315" s="2"/>
      <c r="Q315" s="2"/>
    </row>
    <row r="316" thickTop="1" ht="12.75">
      <c r="A316" s="10"/>
      <c r="B316" s="41">
        <v>55</v>
      </c>
      <c r="C316" s="42" t="s">
        <v>340</v>
      </c>
      <c r="D316" s="42" t="s">
        <v>7</v>
      </c>
      <c r="E316" s="42" t="s">
        <v>341</v>
      </c>
      <c r="F316" s="42" t="s">
        <v>7</v>
      </c>
      <c r="G316" s="43" t="s">
        <v>129</v>
      </c>
      <c r="H316" s="55">
        <v>35</v>
      </c>
      <c r="I316" s="56">
        <v>0</v>
      </c>
      <c r="J316" s="57">
        <f>ROUND(H316*I316,2)</f>
        <v>0</v>
      </c>
      <c r="K316" s="58">
        <v>0.20999999999999999</v>
      </c>
      <c r="L316" s="59">
        <f>ROUND(J316*1.21,2)</f>
        <v>0</v>
      </c>
      <c r="M316" s="13"/>
      <c r="N316" s="2"/>
      <c r="O316" s="2"/>
      <c r="P316" s="2"/>
      <c r="Q316" s="33">
        <f>IF(ISNUMBER(K316),IF(H316&gt;0,IF(I316&gt;0,J316,0),0),0)</f>
        <v>0</v>
      </c>
      <c r="R316" s="9">
        <f>IF(ISNUMBER(K316)=FALSE,J316,0)</f>
        <v>0</v>
      </c>
    </row>
    <row r="317" ht="12.75">
      <c r="A317" s="10"/>
      <c r="B317" s="49" t="s">
        <v>48</v>
      </c>
      <c r="C317" s="1"/>
      <c r="D317" s="1"/>
      <c r="E317" s="50" t="s">
        <v>342</v>
      </c>
      <c r="F317" s="1"/>
      <c r="G317" s="1"/>
      <c r="H317" s="40"/>
      <c r="I317" s="1"/>
      <c r="J317" s="40"/>
      <c r="K317" s="1"/>
      <c r="L317" s="1"/>
      <c r="M317" s="13"/>
      <c r="N317" s="2"/>
      <c r="O317" s="2"/>
      <c r="P317" s="2"/>
      <c r="Q317" s="2"/>
    </row>
    <row r="318" ht="12.75">
      <c r="A318" s="10"/>
      <c r="B318" s="49" t="s">
        <v>50</v>
      </c>
      <c r="C318" s="1"/>
      <c r="D318" s="1"/>
      <c r="E318" s="50" t="s">
        <v>343</v>
      </c>
      <c r="F318" s="1"/>
      <c r="G318" s="1"/>
      <c r="H318" s="40"/>
      <c r="I318" s="1"/>
      <c r="J318" s="40"/>
      <c r="K318" s="1"/>
      <c r="L318" s="1"/>
      <c r="M318" s="13"/>
      <c r="N318" s="2"/>
      <c r="O318" s="2"/>
      <c r="P318" s="2"/>
      <c r="Q318" s="2"/>
    </row>
    <row r="319" ht="12.75">
      <c r="A319" s="10"/>
      <c r="B319" s="49" t="s">
        <v>52</v>
      </c>
      <c r="C319" s="1"/>
      <c r="D319" s="1"/>
      <c r="E319" s="50" t="s">
        <v>344</v>
      </c>
      <c r="F319" s="1"/>
      <c r="G319" s="1"/>
      <c r="H319" s="40"/>
      <c r="I319" s="1"/>
      <c r="J319" s="40"/>
      <c r="K319" s="1"/>
      <c r="L319" s="1"/>
      <c r="M319" s="13"/>
      <c r="N319" s="2"/>
      <c r="O319" s="2"/>
      <c r="P319" s="2"/>
      <c r="Q319" s="2"/>
    </row>
    <row r="320" thickBot="1" ht="12.75">
      <c r="A320" s="10"/>
      <c r="B320" s="51" t="s">
        <v>54</v>
      </c>
      <c r="C320" s="52"/>
      <c r="D320" s="52"/>
      <c r="E320" s="53" t="s">
        <v>55</v>
      </c>
      <c r="F320" s="52"/>
      <c r="G320" s="52"/>
      <c r="H320" s="54"/>
      <c r="I320" s="52"/>
      <c r="J320" s="54"/>
      <c r="K320" s="52"/>
      <c r="L320" s="52"/>
      <c r="M320" s="13"/>
      <c r="N320" s="2"/>
      <c r="O320" s="2"/>
      <c r="P320" s="2"/>
      <c r="Q320" s="2"/>
    </row>
    <row r="321" thickTop="1" ht="12.75">
      <c r="A321" s="10"/>
      <c r="B321" s="41">
        <v>56</v>
      </c>
      <c r="C321" s="42" t="s">
        <v>345</v>
      </c>
      <c r="D321" s="42" t="s">
        <v>7</v>
      </c>
      <c r="E321" s="42" t="s">
        <v>346</v>
      </c>
      <c r="F321" s="42" t="s">
        <v>7</v>
      </c>
      <c r="G321" s="43" t="s">
        <v>129</v>
      </c>
      <c r="H321" s="55">
        <v>4.9500000000000002</v>
      </c>
      <c r="I321" s="56">
        <v>0</v>
      </c>
      <c r="J321" s="57">
        <f>ROUND(H321*I321,2)</f>
        <v>0</v>
      </c>
      <c r="K321" s="58">
        <v>0.20999999999999999</v>
      </c>
      <c r="L321" s="59">
        <f>ROUND(J321*1.21,2)</f>
        <v>0</v>
      </c>
      <c r="M321" s="13"/>
      <c r="N321" s="2"/>
      <c r="O321" s="2"/>
      <c r="P321" s="2"/>
      <c r="Q321" s="33">
        <f>IF(ISNUMBER(K321),IF(H321&gt;0,IF(I321&gt;0,J321,0),0),0)</f>
        <v>0</v>
      </c>
      <c r="R321" s="9">
        <f>IF(ISNUMBER(K321)=FALSE,J321,0)</f>
        <v>0</v>
      </c>
    </row>
    <row r="322" ht="12.75">
      <c r="A322" s="10"/>
      <c r="B322" s="49" t="s">
        <v>48</v>
      </c>
      <c r="C322" s="1"/>
      <c r="D322" s="1"/>
      <c r="E322" s="50" t="s">
        <v>347</v>
      </c>
      <c r="F322" s="1"/>
      <c r="G322" s="1"/>
      <c r="H322" s="40"/>
      <c r="I322" s="1"/>
      <c r="J322" s="40"/>
      <c r="K322" s="1"/>
      <c r="L322" s="1"/>
      <c r="M322" s="13"/>
      <c r="N322" s="2"/>
      <c r="O322" s="2"/>
      <c r="P322" s="2"/>
      <c r="Q322" s="2"/>
    </row>
    <row r="323" ht="12.75">
      <c r="A323" s="10"/>
      <c r="B323" s="49" t="s">
        <v>50</v>
      </c>
      <c r="C323" s="1"/>
      <c r="D323" s="1"/>
      <c r="E323" s="50" t="s">
        <v>348</v>
      </c>
      <c r="F323" s="1"/>
      <c r="G323" s="1"/>
      <c r="H323" s="40"/>
      <c r="I323" s="1"/>
      <c r="J323" s="40"/>
      <c r="K323" s="1"/>
      <c r="L323" s="1"/>
      <c r="M323" s="13"/>
      <c r="N323" s="2"/>
      <c r="O323" s="2"/>
      <c r="P323" s="2"/>
      <c r="Q323" s="2"/>
    </row>
    <row r="324" ht="12.75">
      <c r="A324" s="10"/>
      <c r="B324" s="49" t="s">
        <v>52</v>
      </c>
      <c r="C324" s="1"/>
      <c r="D324" s="1"/>
      <c r="E324" s="50" t="s">
        <v>349</v>
      </c>
      <c r="F324" s="1"/>
      <c r="G324" s="1"/>
      <c r="H324" s="40"/>
      <c r="I324" s="1"/>
      <c r="J324" s="40"/>
      <c r="K324" s="1"/>
      <c r="L324" s="1"/>
      <c r="M324" s="13"/>
      <c r="N324" s="2"/>
      <c r="O324" s="2"/>
      <c r="P324" s="2"/>
      <c r="Q324" s="2"/>
    </row>
    <row r="325" thickBot="1" ht="12.75">
      <c r="A325" s="10"/>
      <c r="B325" s="51" t="s">
        <v>54</v>
      </c>
      <c r="C325" s="52"/>
      <c r="D325" s="52"/>
      <c r="E325" s="53" t="s">
        <v>55</v>
      </c>
      <c r="F325" s="52"/>
      <c r="G325" s="52"/>
      <c r="H325" s="54"/>
      <c r="I325" s="52"/>
      <c r="J325" s="54"/>
      <c r="K325" s="52"/>
      <c r="L325" s="52"/>
      <c r="M325" s="13"/>
      <c r="N325" s="2"/>
      <c r="O325" s="2"/>
      <c r="P325" s="2"/>
      <c r="Q325" s="2"/>
    </row>
    <row r="326" thickTop="1" thickBot="1" ht="25" customHeight="1">
      <c r="A326" s="10"/>
      <c r="B326" s="1"/>
      <c r="C326" s="60">
        <v>4</v>
      </c>
      <c r="D326" s="1"/>
      <c r="E326" s="60" t="s">
        <v>96</v>
      </c>
      <c r="F326" s="1"/>
      <c r="G326" s="61" t="s">
        <v>81</v>
      </c>
      <c r="H326" s="62">
        <f>J286+J291+J296+J301+J306+J311+J316+J321</f>
        <v>0</v>
      </c>
      <c r="I326" s="61" t="s">
        <v>82</v>
      </c>
      <c r="J326" s="63">
        <f>(L326-H326)</f>
        <v>0</v>
      </c>
      <c r="K326" s="61" t="s">
        <v>83</v>
      </c>
      <c r="L326" s="64">
        <f>ROUND((J286+J291+J296+J301+J306+J311+J316+J321)*1.21,2)</f>
        <v>0</v>
      </c>
      <c r="M326" s="13"/>
      <c r="N326" s="2"/>
      <c r="O326" s="2"/>
      <c r="P326" s="2"/>
      <c r="Q326" s="33">
        <f>0+Q286+Q291+Q296+Q301+Q306+Q311+Q316+Q321</f>
        <v>0</v>
      </c>
      <c r="R326" s="9">
        <f>0+R286+R291+R296+R301+R306+R311+R316+R321</f>
        <v>0</v>
      </c>
      <c r="S326" s="65">
        <f>Q326*(1+J326)+R326</f>
        <v>0</v>
      </c>
    </row>
    <row r="327" thickTop="1" thickBot="1" ht="25" customHeight="1">
      <c r="A327" s="10"/>
      <c r="B327" s="66"/>
      <c r="C327" s="66"/>
      <c r="D327" s="66"/>
      <c r="E327" s="66"/>
      <c r="F327" s="66"/>
      <c r="G327" s="67" t="s">
        <v>84</v>
      </c>
      <c r="H327" s="68">
        <f>0+J286+J291+J296+J301+J306+J311+J316+J321</f>
        <v>0</v>
      </c>
      <c r="I327" s="67" t="s">
        <v>85</v>
      </c>
      <c r="J327" s="69">
        <f>0+J326</f>
        <v>0</v>
      </c>
      <c r="K327" s="67" t="s">
        <v>86</v>
      </c>
      <c r="L327" s="70">
        <f>0+L326</f>
        <v>0</v>
      </c>
      <c r="M327" s="13"/>
      <c r="N327" s="2"/>
      <c r="O327" s="2"/>
      <c r="P327" s="2"/>
      <c r="Q327" s="2"/>
    </row>
    <row r="328" ht="40" customHeight="1">
      <c r="A328" s="10"/>
      <c r="B328" s="75" t="s">
        <v>350</v>
      </c>
      <c r="C328" s="1"/>
      <c r="D328" s="1"/>
      <c r="E328" s="1"/>
      <c r="F328" s="1"/>
      <c r="G328" s="1"/>
      <c r="H328" s="40"/>
      <c r="I328" s="1"/>
      <c r="J328" s="40"/>
      <c r="K328" s="1"/>
      <c r="L328" s="1"/>
      <c r="M328" s="13"/>
      <c r="N328" s="2"/>
      <c r="O328" s="2"/>
      <c r="P328" s="2"/>
      <c r="Q328" s="2"/>
    </row>
    <row r="329" ht="12.75">
      <c r="A329" s="10"/>
      <c r="B329" s="41">
        <v>57</v>
      </c>
      <c r="C329" s="42" t="s">
        <v>351</v>
      </c>
      <c r="D329" s="42" t="s">
        <v>7</v>
      </c>
      <c r="E329" s="42" t="s">
        <v>352</v>
      </c>
      <c r="F329" s="42" t="s">
        <v>7</v>
      </c>
      <c r="G329" s="43" t="s">
        <v>232</v>
      </c>
      <c r="H329" s="44">
        <v>486</v>
      </c>
      <c r="I329" s="45">
        <v>0</v>
      </c>
      <c r="J329" s="46">
        <f>ROUND(H329*I329,2)</f>
        <v>0</v>
      </c>
      <c r="K329" s="47">
        <v>0.20999999999999999</v>
      </c>
      <c r="L329" s="48">
        <f>ROUND(J329*1.21,2)</f>
        <v>0</v>
      </c>
      <c r="M329" s="13"/>
      <c r="N329" s="2"/>
      <c r="O329" s="2"/>
      <c r="P329" s="2"/>
      <c r="Q329" s="33">
        <f>IF(ISNUMBER(K329),IF(H329&gt;0,IF(I329&gt;0,J329,0),0),0)</f>
        <v>0</v>
      </c>
      <c r="R329" s="9">
        <f>IF(ISNUMBER(K329)=FALSE,J329,0)</f>
        <v>0</v>
      </c>
    </row>
    <row r="330" ht="12.75">
      <c r="A330" s="10"/>
      <c r="B330" s="49" t="s">
        <v>48</v>
      </c>
      <c r="C330" s="1"/>
      <c r="D330" s="1"/>
      <c r="E330" s="50" t="s">
        <v>353</v>
      </c>
      <c r="F330" s="1"/>
      <c r="G330" s="1"/>
      <c r="H330" s="40"/>
      <c r="I330" s="1"/>
      <c r="J330" s="40"/>
      <c r="K330" s="1"/>
      <c r="L330" s="1"/>
      <c r="M330" s="13"/>
      <c r="N330" s="2"/>
      <c r="O330" s="2"/>
      <c r="P330" s="2"/>
      <c r="Q330" s="2"/>
    </row>
    <row r="331" ht="12.75">
      <c r="A331" s="10"/>
      <c r="B331" s="49" t="s">
        <v>50</v>
      </c>
      <c r="C331" s="1"/>
      <c r="D331" s="1"/>
      <c r="E331" s="50" t="s">
        <v>354</v>
      </c>
      <c r="F331" s="1"/>
      <c r="G331" s="1"/>
      <c r="H331" s="40"/>
      <c r="I331" s="1"/>
      <c r="J331" s="40"/>
      <c r="K331" s="1"/>
      <c r="L331" s="1"/>
      <c r="M331" s="13"/>
      <c r="N331" s="2"/>
      <c r="O331" s="2"/>
      <c r="P331" s="2"/>
      <c r="Q331" s="2"/>
    </row>
    <row r="332" ht="12.75">
      <c r="A332" s="10"/>
      <c r="B332" s="49" t="s">
        <v>52</v>
      </c>
      <c r="C332" s="1"/>
      <c r="D332" s="1"/>
      <c r="E332" s="50" t="s">
        <v>355</v>
      </c>
      <c r="F332" s="1"/>
      <c r="G332" s="1"/>
      <c r="H332" s="40"/>
      <c r="I332" s="1"/>
      <c r="J332" s="40"/>
      <c r="K332" s="1"/>
      <c r="L332" s="1"/>
      <c r="M332" s="13"/>
      <c r="N332" s="2"/>
      <c r="O332" s="2"/>
      <c r="P332" s="2"/>
      <c r="Q332" s="2"/>
    </row>
    <row r="333" thickBot="1" ht="12.75">
      <c r="A333" s="10"/>
      <c r="B333" s="51" t="s">
        <v>54</v>
      </c>
      <c r="C333" s="52"/>
      <c r="D333" s="52"/>
      <c r="E333" s="53" t="s">
        <v>55</v>
      </c>
      <c r="F333" s="52"/>
      <c r="G333" s="52"/>
      <c r="H333" s="54"/>
      <c r="I333" s="52"/>
      <c r="J333" s="54"/>
      <c r="K333" s="52"/>
      <c r="L333" s="52"/>
      <c r="M333" s="13"/>
      <c r="N333" s="2"/>
      <c r="O333" s="2"/>
      <c r="P333" s="2"/>
      <c r="Q333" s="2"/>
    </row>
    <row r="334" thickTop="1" ht="12.75">
      <c r="A334" s="10"/>
      <c r="B334" s="41">
        <v>58</v>
      </c>
      <c r="C334" s="42" t="s">
        <v>356</v>
      </c>
      <c r="D334" s="42" t="s">
        <v>7</v>
      </c>
      <c r="E334" s="42" t="s">
        <v>357</v>
      </c>
      <c r="F334" s="42" t="s">
        <v>7</v>
      </c>
      <c r="G334" s="43" t="s">
        <v>129</v>
      </c>
      <c r="H334" s="55">
        <v>4.5</v>
      </c>
      <c r="I334" s="56">
        <v>0</v>
      </c>
      <c r="J334" s="57">
        <f>ROUND(H334*I334,2)</f>
        <v>0</v>
      </c>
      <c r="K334" s="58">
        <v>0.20999999999999999</v>
      </c>
      <c r="L334" s="59">
        <f>ROUND(J334*1.21,2)</f>
        <v>0</v>
      </c>
      <c r="M334" s="13"/>
      <c r="N334" s="2"/>
      <c r="O334" s="2"/>
      <c r="P334" s="2"/>
      <c r="Q334" s="33">
        <f>IF(ISNUMBER(K334),IF(H334&gt;0,IF(I334&gt;0,J334,0),0),0)</f>
        <v>0</v>
      </c>
      <c r="R334" s="9">
        <f>IF(ISNUMBER(K334)=FALSE,J334,0)</f>
        <v>0</v>
      </c>
    </row>
    <row r="335" ht="12.75">
      <c r="A335" s="10"/>
      <c r="B335" s="49" t="s">
        <v>48</v>
      </c>
      <c r="C335" s="1"/>
      <c r="D335" s="1"/>
      <c r="E335" s="50" t="s">
        <v>358</v>
      </c>
      <c r="F335" s="1"/>
      <c r="G335" s="1"/>
      <c r="H335" s="40"/>
      <c r="I335" s="1"/>
      <c r="J335" s="40"/>
      <c r="K335" s="1"/>
      <c r="L335" s="1"/>
      <c r="M335" s="13"/>
      <c r="N335" s="2"/>
      <c r="O335" s="2"/>
      <c r="P335" s="2"/>
      <c r="Q335" s="2"/>
    </row>
    <row r="336" ht="12.75">
      <c r="A336" s="10"/>
      <c r="B336" s="49" t="s">
        <v>50</v>
      </c>
      <c r="C336" s="1"/>
      <c r="D336" s="1"/>
      <c r="E336" s="50" t="s">
        <v>359</v>
      </c>
      <c r="F336" s="1"/>
      <c r="G336" s="1"/>
      <c r="H336" s="40"/>
      <c r="I336" s="1"/>
      <c r="J336" s="40"/>
      <c r="K336" s="1"/>
      <c r="L336" s="1"/>
      <c r="M336" s="13"/>
      <c r="N336" s="2"/>
      <c r="O336" s="2"/>
      <c r="P336" s="2"/>
      <c r="Q336" s="2"/>
    </row>
    <row r="337" ht="12.75">
      <c r="A337" s="10"/>
      <c r="B337" s="49" t="s">
        <v>52</v>
      </c>
      <c r="C337" s="1"/>
      <c r="D337" s="1"/>
      <c r="E337" s="50" t="s">
        <v>360</v>
      </c>
      <c r="F337" s="1"/>
      <c r="G337" s="1"/>
      <c r="H337" s="40"/>
      <c r="I337" s="1"/>
      <c r="J337" s="40"/>
      <c r="K337" s="1"/>
      <c r="L337" s="1"/>
      <c r="M337" s="13"/>
      <c r="N337" s="2"/>
      <c r="O337" s="2"/>
      <c r="P337" s="2"/>
      <c r="Q337" s="2"/>
    </row>
    <row r="338" thickBot="1" ht="12.75">
      <c r="A338" s="10"/>
      <c r="B338" s="51" t="s">
        <v>54</v>
      </c>
      <c r="C338" s="52"/>
      <c r="D338" s="52"/>
      <c r="E338" s="53" t="s">
        <v>55</v>
      </c>
      <c r="F338" s="52"/>
      <c r="G338" s="52"/>
      <c r="H338" s="54"/>
      <c r="I338" s="52"/>
      <c r="J338" s="54"/>
      <c r="K338" s="52"/>
      <c r="L338" s="52"/>
      <c r="M338" s="13"/>
      <c r="N338" s="2"/>
      <c r="O338" s="2"/>
      <c r="P338" s="2"/>
      <c r="Q338" s="2"/>
    </row>
    <row r="339" thickTop="1" ht="12.75">
      <c r="A339" s="10"/>
      <c r="B339" s="41">
        <v>59</v>
      </c>
      <c r="C339" s="42" t="s">
        <v>361</v>
      </c>
      <c r="D339" s="42" t="s">
        <v>7</v>
      </c>
      <c r="E339" s="42" t="s">
        <v>362</v>
      </c>
      <c r="F339" s="42" t="s">
        <v>7</v>
      </c>
      <c r="G339" s="43" t="s">
        <v>232</v>
      </c>
      <c r="H339" s="55">
        <v>315</v>
      </c>
      <c r="I339" s="56">
        <v>0</v>
      </c>
      <c r="J339" s="57">
        <f>ROUND(H339*I339,2)</f>
        <v>0</v>
      </c>
      <c r="K339" s="58">
        <v>0.20999999999999999</v>
      </c>
      <c r="L339" s="59">
        <f>ROUND(J339*1.21,2)</f>
        <v>0</v>
      </c>
      <c r="M339" s="13"/>
      <c r="N339" s="2"/>
      <c r="O339" s="2"/>
      <c r="P339" s="2"/>
      <c r="Q339" s="33">
        <f>IF(ISNUMBER(K339),IF(H339&gt;0,IF(I339&gt;0,J339,0),0),0)</f>
        <v>0</v>
      </c>
      <c r="R339" s="9">
        <f>IF(ISNUMBER(K339)=FALSE,J339,0)</f>
        <v>0</v>
      </c>
    </row>
    <row r="340" ht="12.75">
      <c r="A340" s="10"/>
      <c r="B340" s="49" t="s">
        <v>48</v>
      </c>
      <c r="C340" s="1"/>
      <c r="D340" s="1"/>
      <c r="E340" s="50" t="s">
        <v>363</v>
      </c>
      <c r="F340" s="1"/>
      <c r="G340" s="1"/>
      <c r="H340" s="40"/>
      <c r="I340" s="1"/>
      <c r="J340" s="40"/>
      <c r="K340" s="1"/>
      <c r="L340" s="1"/>
      <c r="M340" s="13"/>
      <c r="N340" s="2"/>
      <c r="O340" s="2"/>
      <c r="P340" s="2"/>
      <c r="Q340" s="2"/>
    </row>
    <row r="341" ht="12.75">
      <c r="A341" s="10"/>
      <c r="B341" s="49" t="s">
        <v>50</v>
      </c>
      <c r="C341" s="1"/>
      <c r="D341" s="1"/>
      <c r="E341" s="50" t="s">
        <v>364</v>
      </c>
      <c r="F341" s="1"/>
      <c r="G341" s="1"/>
      <c r="H341" s="40"/>
      <c r="I341" s="1"/>
      <c r="J341" s="40"/>
      <c r="K341" s="1"/>
      <c r="L341" s="1"/>
      <c r="M341" s="13"/>
      <c r="N341" s="2"/>
      <c r="O341" s="2"/>
      <c r="P341" s="2"/>
      <c r="Q341" s="2"/>
    </row>
    <row r="342" ht="12.75">
      <c r="A342" s="10"/>
      <c r="B342" s="49" t="s">
        <v>52</v>
      </c>
      <c r="C342" s="1"/>
      <c r="D342" s="1"/>
      <c r="E342" s="50" t="s">
        <v>365</v>
      </c>
      <c r="F342" s="1"/>
      <c r="G342" s="1"/>
      <c r="H342" s="40"/>
      <c r="I342" s="1"/>
      <c r="J342" s="40"/>
      <c r="K342" s="1"/>
      <c r="L342" s="1"/>
      <c r="M342" s="13"/>
      <c r="N342" s="2"/>
      <c r="O342" s="2"/>
      <c r="P342" s="2"/>
      <c r="Q342" s="2"/>
    </row>
    <row r="343" thickBot="1" ht="12.75">
      <c r="A343" s="10"/>
      <c r="B343" s="51" t="s">
        <v>54</v>
      </c>
      <c r="C343" s="52"/>
      <c r="D343" s="52"/>
      <c r="E343" s="53" t="s">
        <v>55</v>
      </c>
      <c r="F343" s="52"/>
      <c r="G343" s="52"/>
      <c r="H343" s="54"/>
      <c r="I343" s="52"/>
      <c r="J343" s="54"/>
      <c r="K343" s="52"/>
      <c r="L343" s="52"/>
      <c r="M343" s="13"/>
      <c r="N343" s="2"/>
      <c r="O343" s="2"/>
      <c r="P343" s="2"/>
      <c r="Q343" s="2"/>
    </row>
    <row r="344" thickTop="1" ht="12.75">
      <c r="A344" s="10"/>
      <c r="B344" s="41">
        <v>60</v>
      </c>
      <c r="C344" s="42" t="s">
        <v>366</v>
      </c>
      <c r="D344" s="42" t="s">
        <v>7</v>
      </c>
      <c r="E344" s="42" t="s">
        <v>367</v>
      </c>
      <c r="F344" s="42" t="s">
        <v>7</v>
      </c>
      <c r="G344" s="43" t="s">
        <v>232</v>
      </c>
      <c r="H344" s="55">
        <v>394.30000000000001</v>
      </c>
      <c r="I344" s="56">
        <v>0</v>
      </c>
      <c r="J344" s="57">
        <f>ROUND(H344*I344,2)</f>
        <v>0</v>
      </c>
      <c r="K344" s="58">
        <v>0.20999999999999999</v>
      </c>
      <c r="L344" s="59">
        <f>ROUND(J344*1.21,2)</f>
        <v>0</v>
      </c>
      <c r="M344" s="13"/>
      <c r="N344" s="2"/>
      <c r="O344" s="2"/>
      <c r="P344" s="2"/>
      <c r="Q344" s="33">
        <f>IF(ISNUMBER(K344),IF(H344&gt;0,IF(I344&gt;0,J344,0),0),0)</f>
        <v>0</v>
      </c>
      <c r="R344" s="9">
        <f>IF(ISNUMBER(K344)=FALSE,J344,0)</f>
        <v>0</v>
      </c>
    </row>
    <row r="345" ht="12.75">
      <c r="A345" s="10"/>
      <c r="B345" s="49" t="s">
        <v>48</v>
      </c>
      <c r="C345" s="1"/>
      <c r="D345" s="1"/>
      <c r="E345" s="50" t="s">
        <v>368</v>
      </c>
      <c r="F345" s="1"/>
      <c r="G345" s="1"/>
      <c r="H345" s="40"/>
      <c r="I345" s="1"/>
      <c r="J345" s="40"/>
      <c r="K345" s="1"/>
      <c r="L345" s="1"/>
      <c r="M345" s="13"/>
      <c r="N345" s="2"/>
      <c r="O345" s="2"/>
      <c r="P345" s="2"/>
      <c r="Q345" s="2"/>
    </row>
    <row r="346" ht="12.75">
      <c r="A346" s="10"/>
      <c r="B346" s="49" t="s">
        <v>50</v>
      </c>
      <c r="C346" s="1"/>
      <c r="D346" s="1"/>
      <c r="E346" s="50" t="s">
        <v>369</v>
      </c>
      <c r="F346" s="1"/>
      <c r="G346" s="1"/>
      <c r="H346" s="40"/>
      <c r="I346" s="1"/>
      <c r="J346" s="40"/>
      <c r="K346" s="1"/>
      <c r="L346" s="1"/>
      <c r="M346" s="13"/>
      <c r="N346" s="2"/>
      <c r="O346" s="2"/>
      <c r="P346" s="2"/>
      <c r="Q346" s="2"/>
    </row>
    <row r="347" ht="12.75">
      <c r="A347" s="10"/>
      <c r="B347" s="49" t="s">
        <v>52</v>
      </c>
      <c r="C347" s="1"/>
      <c r="D347" s="1"/>
      <c r="E347" s="50" t="s">
        <v>365</v>
      </c>
      <c r="F347" s="1"/>
      <c r="G347" s="1"/>
      <c r="H347" s="40"/>
      <c r="I347" s="1"/>
      <c r="J347" s="40"/>
      <c r="K347" s="1"/>
      <c r="L347" s="1"/>
      <c r="M347" s="13"/>
      <c r="N347" s="2"/>
      <c r="O347" s="2"/>
      <c r="P347" s="2"/>
      <c r="Q347" s="2"/>
    </row>
    <row r="348" thickBot="1" ht="12.75">
      <c r="A348" s="10"/>
      <c r="B348" s="51" t="s">
        <v>54</v>
      </c>
      <c r="C348" s="52"/>
      <c r="D348" s="52"/>
      <c r="E348" s="53" t="s">
        <v>55</v>
      </c>
      <c r="F348" s="52"/>
      <c r="G348" s="52"/>
      <c r="H348" s="54"/>
      <c r="I348" s="52"/>
      <c r="J348" s="54"/>
      <c r="K348" s="52"/>
      <c r="L348" s="52"/>
      <c r="M348" s="13"/>
      <c r="N348" s="2"/>
      <c r="O348" s="2"/>
      <c r="P348" s="2"/>
      <c r="Q348" s="2"/>
    </row>
    <row r="349" thickTop="1" ht="12.75">
      <c r="A349" s="10"/>
      <c r="B349" s="41">
        <v>61</v>
      </c>
      <c r="C349" s="42" t="s">
        <v>370</v>
      </c>
      <c r="D349" s="42" t="s">
        <v>102</v>
      </c>
      <c r="E349" s="42" t="s">
        <v>371</v>
      </c>
      <c r="F349" s="42" t="s">
        <v>7</v>
      </c>
      <c r="G349" s="43" t="s">
        <v>232</v>
      </c>
      <c r="H349" s="55">
        <v>79.299999999999997</v>
      </c>
      <c r="I349" s="56">
        <v>0</v>
      </c>
      <c r="J349" s="57">
        <f>ROUND(H349*I349,2)</f>
        <v>0</v>
      </c>
      <c r="K349" s="58">
        <v>0.20999999999999999</v>
      </c>
      <c r="L349" s="59">
        <f>ROUND(J349*1.21,2)</f>
        <v>0</v>
      </c>
      <c r="M349" s="13"/>
      <c r="N349" s="2"/>
      <c r="O349" s="2"/>
      <c r="P349" s="2"/>
      <c r="Q349" s="33">
        <f>IF(ISNUMBER(K349),IF(H349&gt;0,IF(I349&gt;0,J349,0),0),0)</f>
        <v>0</v>
      </c>
      <c r="R349" s="9">
        <f>IF(ISNUMBER(K349)=FALSE,J349,0)</f>
        <v>0</v>
      </c>
    </row>
    <row r="350" ht="12.75">
      <c r="A350" s="10"/>
      <c r="B350" s="49" t="s">
        <v>48</v>
      </c>
      <c r="C350" s="1"/>
      <c r="D350" s="1"/>
      <c r="E350" s="50" t="s">
        <v>372</v>
      </c>
      <c r="F350" s="1"/>
      <c r="G350" s="1"/>
      <c r="H350" s="40"/>
      <c r="I350" s="1"/>
      <c r="J350" s="40"/>
      <c r="K350" s="1"/>
      <c r="L350" s="1"/>
      <c r="M350" s="13"/>
      <c r="N350" s="2"/>
      <c r="O350" s="2"/>
      <c r="P350" s="2"/>
      <c r="Q350" s="2"/>
    </row>
    <row r="351" ht="12.75">
      <c r="A351" s="10"/>
      <c r="B351" s="49" t="s">
        <v>50</v>
      </c>
      <c r="C351" s="1"/>
      <c r="D351" s="1"/>
      <c r="E351" s="50" t="s">
        <v>373</v>
      </c>
      <c r="F351" s="1"/>
      <c r="G351" s="1"/>
      <c r="H351" s="40"/>
      <c r="I351" s="1"/>
      <c r="J351" s="40"/>
      <c r="K351" s="1"/>
      <c r="L351" s="1"/>
      <c r="M351" s="13"/>
      <c r="N351" s="2"/>
      <c r="O351" s="2"/>
      <c r="P351" s="2"/>
      <c r="Q351" s="2"/>
    </row>
    <row r="352" ht="12.75">
      <c r="A352" s="10"/>
      <c r="B352" s="49" t="s">
        <v>52</v>
      </c>
      <c r="C352" s="1"/>
      <c r="D352" s="1"/>
      <c r="E352" s="50" t="s">
        <v>374</v>
      </c>
      <c r="F352" s="1"/>
      <c r="G352" s="1"/>
      <c r="H352" s="40"/>
      <c r="I352" s="1"/>
      <c r="J352" s="40"/>
      <c r="K352" s="1"/>
      <c r="L352" s="1"/>
      <c r="M352" s="13"/>
      <c r="N352" s="2"/>
      <c r="O352" s="2"/>
      <c r="P352" s="2"/>
      <c r="Q352" s="2"/>
    </row>
    <row r="353" thickBot="1" ht="12.75">
      <c r="A353" s="10"/>
      <c r="B353" s="51" t="s">
        <v>54</v>
      </c>
      <c r="C353" s="52"/>
      <c r="D353" s="52"/>
      <c r="E353" s="53" t="s">
        <v>55</v>
      </c>
      <c r="F353" s="52"/>
      <c r="G353" s="52"/>
      <c r="H353" s="54"/>
      <c r="I353" s="52"/>
      <c r="J353" s="54"/>
      <c r="K353" s="52"/>
      <c r="L353" s="52"/>
      <c r="M353" s="13"/>
      <c r="N353" s="2"/>
      <c r="O353" s="2"/>
      <c r="P353" s="2"/>
      <c r="Q353" s="2"/>
    </row>
    <row r="354" thickTop="1" ht="12.75">
      <c r="A354" s="10"/>
      <c r="B354" s="41">
        <v>62</v>
      </c>
      <c r="C354" s="42" t="s">
        <v>370</v>
      </c>
      <c r="D354" s="42" t="s">
        <v>108</v>
      </c>
      <c r="E354" s="42" t="s">
        <v>371</v>
      </c>
      <c r="F354" s="42" t="s">
        <v>7</v>
      </c>
      <c r="G354" s="43" t="s">
        <v>232</v>
      </c>
      <c r="H354" s="55">
        <v>79.299999999999997</v>
      </c>
      <c r="I354" s="56">
        <v>0</v>
      </c>
      <c r="J354" s="57">
        <f>ROUND(H354*I354,2)</f>
        <v>0</v>
      </c>
      <c r="K354" s="58">
        <v>0.20999999999999999</v>
      </c>
      <c r="L354" s="59">
        <f>ROUND(J354*1.21,2)</f>
        <v>0</v>
      </c>
      <c r="M354" s="13"/>
      <c r="N354" s="2"/>
      <c r="O354" s="2"/>
      <c r="P354" s="2"/>
      <c r="Q354" s="33">
        <f>IF(ISNUMBER(K354),IF(H354&gt;0,IF(I354&gt;0,J354,0),0),0)</f>
        <v>0</v>
      </c>
      <c r="R354" s="9">
        <f>IF(ISNUMBER(K354)=FALSE,J354,0)</f>
        <v>0</v>
      </c>
    </row>
    <row r="355" ht="12.75">
      <c r="A355" s="10"/>
      <c r="B355" s="49" t="s">
        <v>48</v>
      </c>
      <c r="C355" s="1"/>
      <c r="D355" s="1"/>
      <c r="E355" s="50" t="s">
        <v>372</v>
      </c>
      <c r="F355" s="1"/>
      <c r="G355" s="1"/>
      <c r="H355" s="40"/>
      <c r="I355" s="1"/>
      <c r="J355" s="40"/>
      <c r="K355" s="1"/>
      <c r="L355" s="1"/>
      <c r="M355" s="13"/>
      <c r="N355" s="2"/>
      <c r="O355" s="2"/>
      <c r="P355" s="2"/>
      <c r="Q355" s="2"/>
    </row>
    <row r="356" ht="12.75">
      <c r="A356" s="10"/>
      <c r="B356" s="49" t="s">
        <v>50</v>
      </c>
      <c r="C356" s="1"/>
      <c r="D356" s="1"/>
      <c r="E356" s="50" t="s">
        <v>375</v>
      </c>
      <c r="F356" s="1"/>
      <c r="G356" s="1"/>
      <c r="H356" s="40"/>
      <c r="I356" s="1"/>
      <c r="J356" s="40"/>
      <c r="K356" s="1"/>
      <c r="L356" s="1"/>
      <c r="M356" s="13"/>
      <c r="N356" s="2"/>
      <c r="O356" s="2"/>
      <c r="P356" s="2"/>
      <c r="Q356" s="2"/>
    </row>
    <row r="357" ht="12.75">
      <c r="A357" s="10"/>
      <c r="B357" s="49" t="s">
        <v>52</v>
      </c>
      <c r="C357" s="1"/>
      <c r="D357" s="1"/>
      <c r="E357" s="50" t="s">
        <v>374</v>
      </c>
      <c r="F357" s="1"/>
      <c r="G357" s="1"/>
      <c r="H357" s="40"/>
      <c r="I357" s="1"/>
      <c r="J357" s="40"/>
      <c r="K357" s="1"/>
      <c r="L357" s="1"/>
      <c r="M357" s="13"/>
      <c r="N357" s="2"/>
      <c r="O357" s="2"/>
      <c r="P357" s="2"/>
      <c r="Q357" s="2"/>
    </row>
    <row r="358" thickBot="1" ht="12.75">
      <c r="A358" s="10"/>
      <c r="B358" s="51" t="s">
        <v>54</v>
      </c>
      <c r="C358" s="52"/>
      <c r="D358" s="52"/>
      <c r="E358" s="53" t="s">
        <v>55</v>
      </c>
      <c r="F358" s="52"/>
      <c r="G358" s="52"/>
      <c r="H358" s="54"/>
      <c r="I358" s="52"/>
      <c r="J358" s="54"/>
      <c r="K358" s="52"/>
      <c r="L358" s="52"/>
      <c r="M358" s="13"/>
      <c r="N358" s="2"/>
      <c r="O358" s="2"/>
      <c r="P358" s="2"/>
      <c r="Q358" s="2"/>
    </row>
    <row r="359" thickTop="1" ht="12.75">
      <c r="A359" s="10"/>
      <c r="B359" s="41">
        <v>63</v>
      </c>
      <c r="C359" s="42" t="s">
        <v>376</v>
      </c>
      <c r="D359" s="42" t="s">
        <v>7</v>
      </c>
      <c r="E359" s="42" t="s">
        <v>377</v>
      </c>
      <c r="F359" s="42" t="s">
        <v>7</v>
      </c>
      <c r="G359" s="43" t="s">
        <v>232</v>
      </c>
      <c r="H359" s="55">
        <v>315</v>
      </c>
      <c r="I359" s="56">
        <v>0</v>
      </c>
      <c r="J359" s="57">
        <f>ROUND(H359*I359,2)</f>
        <v>0</v>
      </c>
      <c r="K359" s="58">
        <v>0.20999999999999999</v>
      </c>
      <c r="L359" s="59">
        <f>ROUND(J359*1.21,2)</f>
        <v>0</v>
      </c>
      <c r="M359" s="13"/>
      <c r="N359" s="2"/>
      <c r="O359" s="2"/>
      <c r="P359" s="2"/>
      <c r="Q359" s="33">
        <f>IF(ISNUMBER(K359),IF(H359&gt;0,IF(I359&gt;0,J359,0),0),0)</f>
        <v>0</v>
      </c>
      <c r="R359" s="9">
        <f>IF(ISNUMBER(K359)=FALSE,J359,0)</f>
        <v>0</v>
      </c>
    </row>
    <row r="360" ht="12.75">
      <c r="A360" s="10"/>
      <c r="B360" s="49" t="s">
        <v>48</v>
      </c>
      <c r="C360" s="1"/>
      <c r="D360" s="1"/>
      <c r="E360" s="50" t="s">
        <v>378</v>
      </c>
      <c r="F360" s="1"/>
      <c r="G360" s="1"/>
      <c r="H360" s="40"/>
      <c r="I360" s="1"/>
      <c r="J360" s="40"/>
      <c r="K360" s="1"/>
      <c r="L360" s="1"/>
      <c r="M360" s="13"/>
      <c r="N360" s="2"/>
      <c r="O360" s="2"/>
      <c r="P360" s="2"/>
      <c r="Q360" s="2"/>
    </row>
    <row r="361" ht="12.75">
      <c r="A361" s="10"/>
      <c r="B361" s="49" t="s">
        <v>50</v>
      </c>
      <c r="C361" s="1"/>
      <c r="D361" s="1"/>
      <c r="E361" s="50" t="s">
        <v>364</v>
      </c>
      <c r="F361" s="1"/>
      <c r="G361" s="1"/>
      <c r="H361" s="40"/>
      <c r="I361" s="1"/>
      <c r="J361" s="40"/>
      <c r="K361" s="1"/>
      <c r="L361" s="1"/>
      <c r="M361" s="13"/>
      <c r="N361" s="2"/>
      <c r="O361" s="2"/>
      <c r="P361" s="2"/>
      <c r="Q361" s="2"/>
    </row>
    <row r="362" ht="12.75">
      <c r="A362" s="10"/>
      <c r="B362" s="49" t="s">
        <v>52</v>
      </c>
      <c r="C362" s="1"/>
      <c r="D362" s="1"/>
      <c r="E362" s="50" t="s">
        <v>374</v>
      </c>
      <c r="F362" s="1"/>
      <c r="G362" s="1"/>
      <c r="H362" s="40"/>
      <c r="I362" s="1"/>
      <c r="J362" s="40"/>
      <c r="K362" s="1"/>
      <c r="L362" s="1"/>
      <c r="M362" s="13"/>
      <c r="N362" s="2"/>
      <c r="O362" s="2"/>
      <c r="P362" s="2"/>
      <c r="Q362" s="2"/>
    </row>
    <row r="363" thickBot="1" ht="12.75">
      <c r="A363" s="10"/>
      <c r="B363" s="51" t="s">
        <v>54</v>
      </c>
      <c r="C363" s="52"/>
      <c r="D363" s="52"/>
      <c r="E363" s="53" t="s">
        <v>55</v>
      </c>
      <c r="F363" s="52"/>
      <c r="G363" s="52"/>
      <c r="H363" s="54"/>
      <c r="I363" s="52"/>
      <c r="J363" s="54"/>
      <c r="K363" s="52"/>
      <c r="L363" s="52"/>
      <c r="M363" s="13"/>
      <c r="N363" s="2"/>
      <c r="O363" s="2"/>
      <c r="P363" s="2"/>
      <c r="Q363" s="2"/>
    </row>
    <row r="364" thickTop="1" ht="12.75">
      <c r="A364" s="10"/>
      <c r="B364" s="41">
        <v>64</v>
      </c>
      <c r="C364" s="42" t="s">
        <v>379</v>
      </c>
      <c r="D364" s="42" t="s">
        <v>7</v>
      </c>
      <c r="E364" s="42" t="s">
        <v>380</v>
      </c>
      <c r="F364" s="42" t="s">
        <v>7</v>
      </c>
      <c r="G364" s="43" t="s">
        <v>232</v>
      </c>
      <c r="H364" s="55">
        <v>315</v>
      </c>
      <c r="I364" s="56">
        <v>0</v>
      </c>
      <c r="J364" s="57">
        <f>ROUND(H364*I364,2)</f>
        <v>0</v>
      </c>
      <c r="K364" s="58">
        <v>0.20999999999999999</v>
      </c>
      <c r="L364" s="59">
        <f>ROUND(J364*1.21,2)</f>
        <v>0</v>
      </c>
      <c r="M364" s="13"/>
      <c r="N364" s="2"/>
      <c r="O364" s="2"/>
      <c r="P364" s="2"/>
      <c r="Q364" s="33">
        <f>IF(ISNUMBER(K364),IF(H364&gt;0,IF(I364&gt;0,J364,0),0),0)</f>
        <v>0</v>
      </c>
      <c r="R364" s="9">
        <f>IF(ISNUMBER(K364)=FALSE,J364,0)</f>
        <v>0</v>
      </c>
    </row>
    <row r="365" ht="12.75">
      <c r="A365" s="10"/>
      <c r="B365" s="49" t="s">
        <v>48</v>
      </c>
      <c r="C365" s="1"/>
      <c r="D365" s="1"/>
      <c r="E365" s="50" t="s">
        <v>381</v>
      </c>
      <c r="F365" s="1"/>
      <c r="G365" s="1"/>
      <c r="H365" s="40"/>
      <c r="I365" s="1"/>
      <c r="J365" s="40"/>
      <c r="K365" s="1"/>
      <c r="L365" s="1"/>
      <c r="M365" s="13"/>
      <c r="N365" s="2"/>
      <c r="O365" s="2"/>
      <c r="P365" s="2"/>
      <c r="Q365" s="2"/>
    </row>
    <row r="366" ht="12.75">
      <c r="A366" s="10"/>
      <c r="B366" s="49" t="s">
        <v>50</v>
      </c>
      <c r="C366" s="1"/>
      <c r="D366" s="1"/>
      <c r="E366" s="50" t="s">
        <v>382</v>
      </c>
      <c r="F366" s="1"/>
      <c r="G366" s="1"/>
      <c r="H366" s="40"/>
      <c r="I366" s="1"/>
      <c r="J366" s="40"/>
      <c r="K366" s="1"/>
      <c r="L366" s="1"/>
      <c r="M366" s="13"/>
      <c r="N366" s="2"/>
      <c r="O366" s="2"/>
      <c r="P366" s="2"/>
      <c r="Q366" s="2"/>
    </row>
    <row r="367" ht="12.75">
      <c r="A367" s="10"/>
      <c r="B367" s="49" t="s">
        <v>52</v>
      </c>
      <c r="C367" s="1"/>
      <c r="D367" s="1"/>
      <c r="E367" s="50" t="s">
        <v>374</v>
      </c>
      <c r="F367" s="1"/>
      <c r="G367" s="1"/>
      <c r="H367" s="40"/>
      <c r="I367" s="1"/>
      <c r="J367" s="40"/>
      <c r="K367" s="1"/>
      <c r="L367" s="1"/>
      <c r="M367" s="13"/>
      <c r="N367" s="2"/>
      <c r="O367" s="2"/>
      <c r="P367" s="2"/>
      <c r="Q367" s="2"/>
    </row>
    <row r="368" thickBot="1" ht="12.75">
      <c r="A368" s="10"/>
      <c r="B368" s="51" t="s">
        <v>54</v>
      </c>
      <c r="C368" s="52"/>
      <c r="D368" s="52"/>
      <c r="E368" s="53" t="s">
        <v>55</v>
      </c>
      <c r="F368" s="52"/>
      <c r="G368" s="52"/>
      <c r="H368" s="54"/>
      <c r="I368" s="52"/>
      <c r="J368" s="54"/>
      <c r="K368" s="52"/>
      <c r="L368" s="52"/>
      <c r="M368" s="13"/>
      <c r="N368" s="2"/>
      <c r="O368" s="2"/>
      <c r="P368" s="2"/>
      <c r="Q368" s="2"/>
    </row>
    <row r="369" thickTop="1" thickBot="1" ht="25" customHeight="1">
      <c r="A369" s="10"/>
      <c r="B369" s="1"/>
      <c r="C369" s="60">
        <v>5</v>
      </c>
      <c r="D369" s="1"/>
      <c r="E369" s="60" t="s">
        <v>97</v>
      </c>
      <c r="F369" s="1"/>
      <c r="G369" s="61" t="s">
        <v>81</v>
      </c>
      <c r="H369" s="62">
        <f>J329+J334+J339+J344+J349+J354+J359+J364</f>
        <v>0</v>
      </c>
      <c r="I369" s="61" t="s">
        <v>82</v>
      </c>
      <c r="J369" s="63">
        <f>(L369-H369)</f>
        <v>0</v>
      </c>
      <c r="K369" s="61" t="s">
        <v>83</v>
      </c>
      <c r="L369" s="64">
        <f>ROUND((J329+J334+J339+J344+J349+J354+J359+J364)*1.21,2)</f>
        <v>0</v>
      </c>
      <c r="M369" s="13"/>
      <c r="N369" s="2"/>
      <c r="O369" s="2"/>
      <c r="P369" s="2"/>
      <c r="Q369" s="33">
        <f>0+Q329+Q334+Q339+Q344+Q349+Q354+Q359+Q364</f>
        <v>0</v>
      </c>
      <c r="R369" s="9">
        <f>0+R329+R334+R339+R344+R349+R354+R359+R364</f>
        <v>0</v>
      </c>
      <c r="S369" s="65">
        <f>Q369*(1+J369)+R369</f>
        <v>0</v>
      </c>
    </row>
    <row r="370" thickTop="1" thickBot="1" ht="25" customHeight="1">
      <c r="A370" s="10"/>
      <c r="B370" s="66"/>
      <c r="C370" s="66"/>
      <c r="D370" s="66"/>
      <c r="E370" s="66"/>
      <c r="F370" s="66"/>
      <c r="G370" s="67" t="s">
        <v>84</v>
      </c>
      <c r="H370" s="68">
        <f>0+J329+J334+J339+J344+J349+J354+J359+J364</f>
        <v>0</v>
      </c>
      <c r="I370" s="67" t="s">
        <v>85</v>
      </c>
      <c r="J370" s="69">
        <f>0+J369</f>
        <v>0</v>
      </c>
      <c r="K370" s="67" t="s">
        <v>86</v>
      </c>
      <c r="L370" s="70">
        <f>0+L369</f>
        <v>0</v>
      </c>
      <c r="M370" s="13"/>
      <c r="N370" s="2"/>
      <c r="O370" s="2"/>
      <c r="P370" s="2"/>
      <c r="Q370" s="2"/>
    </row>
    <row r="371" ht="40" customHeight="1">
      <c r="A371" s="10"/>
      <c r="B371" s="75" t="s">
        <v>383</v>
      </c>
      <c r="C371" s="1"/>
      <c r="D371" s="1"/>
      <c r="E371" s="1"/>
      <c r="F371" s="1"/>
      <c r="G371" s="1"/>
      <c r="H371" s="40"/>
      <c r="I371" s="1"/>
      <c r="J371" s="40"/>
      <c r="K371" s="1"/>
      <c r="L371" s="1"/>
      <c r="M371" s="13"/>
      <c r="N371" s="2"/>
      <c r="O371" s="2"/>
      <c r="P371" s="2"/>
      <c r="Q371" s="2"/>
    </row>
    <row r="372" ht="12.75">
      <c r="A372" s="10"/>
      <c r="B372" s="41">
        <v>65</v>
      </c>
      <c r="C372" s="42" t="s">
        <v>384</v>
      </c>
      <c r="D372" s="42" t="s">
        <v>7</v>
      </c>
      <c r="E372" s="42" t="s">
        <v>385</v>
      </c>
      <c r="F372" s="42" t="s">
        <v>7</v>
      </c>
      <c r="G372" s="43" t="s">
        <v>232</v>
      </c>
      <c r="H372" s="44">
        <v>141.5</v>
      </c>
      <c r="I372" s="45">
        <v>0</v>
      </c>
      <c r="J372" s="46">
        <f>ROUND(H372*I372,2)</f>
        <v>0</v>
      </c>
      <c r="K372" s="47">
        <v>0.20999999999999999</v>
      </c>
      <c r="L372" s="48">
        <f>ROUND(J372*1.21,2)</f>
        <v>0</v>
      </c>
      <c r="M372" s="13"/>
      <c r="N372" s="2"/>
      <c r="O372" s="2"/>
      <c r="P372" s="2"/>
      <c r="Q372" s="33">
        <f>IF(ISNUMBER(K372),IF(H372&gt;0,IF(I372&gt;0,J372,0),0),0)</f>
        <v>0</v>
      </c>
      <c r="R372" s="9">
        <f>IF(ISNUMBER(K372)=FALSE,J372,0)</f>
        <v>0</v>
      </c>
    </row>
    <row r="373" ht="12.75">
      <c r="A373" s="10"/>
      <c r="B373" s="49" t="s">
        <v>48</v>
      </c>
      <c r="C373" s="1"/>
      <c r="D373" s="1"/>
      <c r="E373" s="50" t="s">
        <v>386</v>
      </c>
      <c r="F373" s="1"/>
      <c r="G373" s="1"/>
      <c r="H373" s="40"/>
      <c r="I373" s="1"/>
      <c r="J373" s="40"/>
      <c r="K373" s="1"/>
      <c r="L373" s="1"/>
      <c r="M373" s="13"/>
      <c r="N373" s="2"/>
      <c r="O373" s="2"/>
      <c r="P373" s="2"/>
      <c r="Q373" s="2"/>
    </row>
    <row r="374" ht="12.75">
      <c r="A374" s="10"/>
      <c r="B374" s="49" t="s">
        <v>50</v>
      </c>
      <c r="C374" s="1"/>
      <c r="D374" s="1"/>
      <c r="E374" s="50" t="s">
        <v>387</v>
      </c>
      <c r="F374" s="1"/>
      <c r="G374" s="1"/>
      <c r="H374" s="40"/>
      <c r="I374" s="1"/>
      <c r="J374" s="40"/>
      <c r="K374" s="1"/>
      <c r="L374" s="1"/>
      <c r="M374" s="13"/>
      <c r="N374" s="2"/>
      <c r="O374" s="2"/>
      <c r="P374" s="2"/>
      <c r="Q374" s="2"/>
    </row>
    <row r="375" ht="12.75">
      <c r="A375" s="10"/>
      <c r="B375" s="49" t="s">
        <v>52</v>
      </c>
      <c r="C375" s="1"/>
      <c r="D375" s="1"/>
      <c r="E375" s="50" t="s">
        <v>388</v>
      </c>
      <c r="F375" s="1"/>
      <c r="G375" s="1"/>
      <c r="H375" s="40"/>
      <c r="I375" s="1"/>
      <c r="J375" s="40"/>
      <c r="K375" s="1"/>
      <c r="L375" s="1"/>
      <c r="M375" s="13"/>
      <c r="N375" s="2"/>
      <c r="O375" s="2"/>
      <c r="P375" s="2"/>
      <c r="Q375" s="2"/>
    </row>
    <row r="376" thickBot="1" ht="12.75">
      <c r="A376" s="10"/>
      <c r="B376" s="51" t="s">
        <v>54</v>
      </c>
      <c r="C376" s="52"/>
      <c r="D376" s="52"/>
      <c r="E376" s="53" t="s">
        <v>55</v>
      </c>
      <c r="F376" s="52"/>
      <c r="G376" s="52"/>
      <c r="H376" s="54"/>
      <c r="I376" s="52"/>
      <c r="J376" s="54"/>
      <c r="K376" s="52"/>
      <c r="L376" s="52"/>
      <c r="M376" s="13"/>
      <c r="N376" s="2"/>
      <c r="O376" s="2"/>
      <c r="P376" s="2"/>
      <c r="Q376" s="2"/>
    </row>
    <row r="377" thickTop="1" ht="12.75">
      <c r="A377" s="10"/>
      <c r="B377" s="41">
        <v>66</v>
      </c>
      <c r="C377" s="42" t="s">
        <v>389</v>
      </c>
      <c r="D377" s="42" t="s">
        <v>7</v>
      </c>
      <c r="E377" s="42" t="s">
        <v>390</v>
      </c>
      <c r="F377" s="42" t="s">
        <v>7</v>
      </c>
      <c r="G377" s="43" t="s">
        <v>232</v>
      </c>
      <c r="H377" s="55">
        <v>18.300000000000001</v>
      </c>
      <c r="I377" s="56">
        <v>0</v>
      </c>
      <c r="J377" s="57">
        <f>ROUND(H377*I377,2)</f>
        <v>0</v>
      </c>
      <c r="K377" s="58">
        <v>0.20999999999999999</v>
      </c>
      <c r="L377" s="59">
        <f>ROUND(J377*1.21,2)</f>
        <v>0</v>
      </c>
      <c r="M377" s="13"/>
      <c r="N377" s="2"/>
      <c r="O377" s="2"/>
      <c r="P377" s="2"/>
      <c r="Q377" s="33">
        <f>IF(ISNUMBER(K377),IF(H377&gt;0,IF(I377&gt;0,J377,0),0),0)</f>
        <v>0</v>
      </c>
      <c r="R377" s="9">
        <f>IF(ISNUMBER(K377)=FALSE,J377,0)</f>
        <v>0</v>
      </c>
    </row>
    <row r="378" ht="12.75">
      <c r="A378" s="10"/>
      <c r="B378" s="49" t="s">
        <v>48</v>
      </c>
      <c r="C378" s="1"/>
      <c r="D378" s="1"/>
      <c r="E378" s="50" t="s">
        <v>391</v>
      </c>
      <c r="F378" s="1"/>
      <c r="G378" s="1"/>
      <c r="H378" s="40"/>
      <c r="I378" s="1"/>
      <c r="J378" s="40"/>
      <c r="K378" s="1"/>
      <c r="L378" s="1"/>
      <c r="M378" s="13"/>
      <c r="N378" s="2"/>
      <c r="O378" s="2"/>
      <c r="P378" s="2"/>
      <c r="Q378" s="2"/>
    </row>
    <row r="379" ht="12.75">
      <c r="A379" s="10"/>
      <c r="B379" s="49" t="s">
        <v>50</v>
      </c>
      <c r="C379" s="1"/>
      <c r="D379" s="1"/>
      <c r="E379" s="50" t="s">
        <v>392</v>
      </c>
      <c r="F379" s="1"/>
      <c r="G379" s="1"/>
      <c r="H379" s="40"/>
      <c r="I379" s="1"/>
      <c r="J379" s="40"/>
      <c r="K379" s="1"/>
      <c r="L379" s="1"/>
      <c r="M379" s="13"/>
      <c r="N379" s="2"/>
      <c r="O379" s="2"/>
      <c r="P379" s="2"/>
      <c r="Q379" s="2"/>
    </row>
    <row r="380" ht="12.75">
      <c r="A380" s="10"/>
      <c r="B380" s="49" t="s">
        <v>52</v>
      </c>
      <c r="C380" s="1"/>
      <c r="D380" s="1"/>
      <c r="E380" s="50" t="s">
        <v>393</v>
      </c>
      <c r="F380" s="1"/>
      <c r="G380" s="1"/>
      <c r="H380" s="40"/>
      <c r="I380" s="1"/>
      <c r="J380" s="40"/>
      <c r="K380" s="1"/>
      <c r="L380" s="1"/>
      <c r="M380" s="13"/>
      <c r="N380" s="2"/>
      <c r="O380" s="2"/>
      <c r="P380" s="2"/>
      <c r="Q380" s="2"/>
    </row>
    <row r="381" thickBot="1" ht="12.75">
      <c r="A381" s="10"/>
      <c r="B381" s="51" t="s">
        <v>54</v>
      </c>
      <c r="C381" s="52"/>
      <c r="D381" s="52"/>
      <c r="E381" s="53" t="s">
        <v>55</v>
      </c>
      <c r="F381" s="52"/>
      <c r="G381" s="52"/>
      <c r="H381" s="54"/>
      <c r="I381" s="52"/>
      <c r="J381" s="54"/>
      <c r="K381" s="52"/>
      <c r="L381" s="52"/>
      <c r="M381" s="13"/>
      <c r="N381" s="2"/>
      <c r="O381" s="2"/>
      <c r="P381" s="2"/>
      <c r="Q381" s="2"/>
    </row>
    <row r="382" thickTop="1" ht="12.75">
      <c r="A382" s="10"/>
      <c r="B382" s="41">
        <v>67</v>
      </c>
      <c r="C382" s="42" t="s">
        <v>394</v>
      </c>
      <c r="D382" s="42" t="s">
        <v>7</v>
      </c>
      <c r="E382" s="42" t="s">
        <v>395</v>
      </c>
      <c r="F382" s="42" t="s">
        <v>7</v>
      </c>
      <c r="G382" s="43" t="s">
        <v>232</v>
      </c>
      <c r="H382" s="55">
        <v>277.41000000000003</v>
      </c>
      <c r="I382" s="56">
        <v>0</v>
      </c>
      <c r="J382" s="57">
        <f>ROUND(H382*I382,2)</f>
        <v>0</v>
      </c>
      <c r="K382" s="58">
        <v>0.20999999999999999</v>
      </c>
      <c r="L382" s="59">
        <f>ROUND(J382*1.21,2)</f>
        <v>0</v>
      </c>
      <c r="M382" s="13"/>
      <c r="N382" s="2"/>
      <c r="O382" s="2"/>
      <c r="P382" s="2"/>
      <c r="Q382" s="33">
        <f>IF(ISNUMBER(K382),IF(H382&gt;0,IF(I382&gt;0,J382,0),0),0)</f>
        <v>0</v>
      </c>
      <c r="R382" s="9">
        <f>IF(ISNUMBER(K382)=FALSE,J382,0)</f>
        <v>0</v>
      </c>
    </row>
    <row r="383" ht="12.75">
      <c r="A383" s="10"/>
      <c r="B383" s="49" t="s">
        <v>48</v>
      </c>
      <c r="C383" s="1"/>
      <c r="D383" s="1"/>
      <c r="E383" s="50" t="s">
        <v>396</v>
      </c>
      <c r="F383" s="1"/>
      <c r="G383" s="1"/>
      <c r="H383" s="40"/>
      <c r="I383" s="1"/>
      <c r="J383" s="40"/>
      <c r="K383" s="1"/>
      <c r="L383" s="1"/>
      <c r="M383" s="13"/>
      <c r="N383" s="2"/>
      <c r="O383" s="2"/>
      <c r="P383" s="2"/>
      <c r="Q383" s="2"/>
    </row>
    <row r="384" ht="12.75">
      <c r="A384" s="10"/>
      <c r="B384" s="49" t="s">
        <v>50</v>
      </c>
      <c r="C384" s="1"/>
      <c r="D384" s="1"/>
      <c r="E384" s="50" t="s">
        <v>397</v>
      </c>
      <c r="F384" s="1"/>
      <c r="G384" s="1"/>
      <c r="H384" s="40"/>
      <c r="I384" s="1"/>
      <c r="J384" s="40"/>
      <c r="K384" s="1"/>
      <c r="L384" s="1"/>
      <c r="M384" s="13"/>
      <c r="N384" s="2"/>
      <c r="O384" s="2"/>
      <c r="P384" s="2"/>
      <c r="Q384" s="2"/>
    </row>
    <row r="385" ht="12.75">
      <c r="A385" s="10"/>
      <c r="B385" s="49" t="s">
        <v>52</v>
      </c>
      <c r="C385" s="1"/>
      <c r="D385" s="1"/>
      <c r="E385" s="50" t="s">
        <v>393</v>
      </c>
      <c r="F385" s="1"/>
      <c r="G385" s="1"/>
      <c r="H385" s="40"/>
      <c r="I385" s="1"/>
      <c r="J385" s="40"/>
      <c r="K385" s="1"/>
      <c r="L385" s="1"/>
      <c r="M385" s="13"/>
      <c r="N385" s="2"/>
      <c r="O385" s="2"/>
      <c r="P385" s="2"/>
      <c r="Q385" s="2"/>
    </row>
    <row r="386" thickBot="1" ht="12.75">
      <c r="A386" s="10"/>
      <c r="B386" s="51" t="s">
        <v>54</v>
      </c>
      <c r="C386" s="52"/>
      <c r="D386" s="52"/>
      <c r="E386" s="53" t="s">
        <v>55</v>
      </c>
      <c r="F386" s="52"/>
      <c r="G386" s="52"/>
      <c r="H386" s="54"/>
      <c r="I386" s="52"/>
      <c r="J386" s="54"/>
      <c r="K386" s="52"/>
      <c r="L386" s="52"/>
      <c r="M386" s="13"/>
      <c r="N386" s="2"/>
      <c r="O386" s="2"/>
      <c r="P386" s="2"/>
      <c r="Q386" s="2"/>
    </row>
    <row r="387" thickTop="1" ht="12.75">
      <c r="A387" s="10"/>
      <c r="B387" s="41">
        <v>68</v>
      </c>
      <c r="C387" s="42" t="s">
        <v>398</v>
      </c>
      <c r="D387" s="42" t="s">
        <v>7</v>
      </c>
      <c r="E387" s="42" t="s">
        <v>399</v>
      </c>
      <c r="F387" s="42" t="s">
        <v>7</v>
      </c>
      <c r="G387" s="43" t="s">
        <v>232</v>
      </c>
      <c r="H387" s="55">
        <v>105.648</v>
      </c>
      <c r="I387" s="56">
        <v>0</v>
      </c>
      <c r="J387" s="57">
        <f>ROUND(H387*I387,2)</f>
        <v>0</v>
      </c>
      <c r="K387" s="58">
        <v>0.20999999999999999</v>
      </c>
      <c r="L387" s="59">
        <f>ROUND(J387*1.21,2)</f>
        <v>0</v>
      </c>
      <c r="M387" s="13"/>
      <c r="N387" s="2"/>
      <c r="O387" s="2"/>
      <c r="P387" s="2"/>
      <c r="Q387" s="33">
        <f>IF(ISNUMBER(K387),IF(H387&gt;0,IF(I387&gt;0,J387,0),0),0)</f>
        <v>0</v>
      </c>
      <c r="R387" s="9">
        <f>IF(ISNUMBER(K387)=FALSE,J387,0)</f>
        <v>0</v>
      </c>
    </row>
    <row r="388" ht="12.75">
      <c r="A388" s="10"/>
      <c r="B388" s="49" t="s">
        <v>48</v>
      </c>
      <c r="C388" s="1"/>
      <c r="D388" s="1"/>
      <c r="E388" s="50" t="s">
        <v>400</v>
      </c>
      <c r="F388" s="1"/>
      <c r="G388" s="1"/>
      <c r="H388" s="40"/>
      <c r="I388" s="1"/>
      <c r="J388" s="40"/>
      <c r="K388" s="1"/>
      <c r="L388" s="1"/>
      <c r="M388" s="13"/>
      <c r="N388" s="2"/>
      <c r="O388" s="2"/>
      <c r="P388" s="2"/>
      <c r="Q388" s="2"/>
    </row>
    <row r="389" ht="12.75">
      <c r="A389" s="10"/>
      <c r="B389" s="49" t="s">
        <v>50</v>
      </c>
      <c r="C389" s="1"/>
      <c r="D389" s="1"/>
      <c r="E389" s="50" t="s">
        <v>401</v>
      </c>
      <c r="F389" s="1"/>
      <c r="G389" s="1"/>
      <c r="H389" s="40"/>
      <c r="I389" s="1"/>
      <c r="J389" s="40"/>
      <c r="K389" s="1"/>
      <c r="L389" s="1"/>
      <c r="M389" s="13"/>
      <c r="N389" s="2"/>
      <c r="O389" s="2"/>
      <c r="P389" s="2"/>
      <c r="Q389" s="2"/>
    </row>
    <row r="390" ht="12.75">
      <c r="A390" s="10"/>
      <c r="B390" s="49" t="s">
        <v>52</v>
      </c>
      <c r="C390" s="1"/>
      <c r="D390" s="1"/>
      <c r="E390" s="50" t="s">
        <v>402</v>
      </c>
      <c r="F390" s="1"/>
      <c r="G390" s="1"/>
      <c r="H390" s="40"/>
      <c r="I390" s="1"/>
      <c r="J390" s="40"/>
      <c r="K390" s="1"/>
      <c r="L390" s="1"/>
      <c r="M390" s="13"/>
      <c r="N390" s="2"/>
      <c r="O390" s="2"/>
      <c r="P390" s="2"/>
      <c r="Q390" s="2"/>
    </row>
    <row r="391" thickBot="1" ht="12.75">
      <c r="A391" s="10"/>
      <c r="B391" s="51" t="s">
        <v>54</v>
      </c>
      <c r="C391" s="52"/>
      <c r="D391" s="52"/>
      <c r="E391" s="53" t="s">
        <v>55</v>
      </c>
      <c r="F391" s="52"/>
      <c r="G391" s="52"/>
      <c r="H391" s="54"/>
      <c r="I391" s="52"/>
      <c r="J391" s="54"/>
      <c r="K391" s="52"/>
      <c r="L391" s="52"/>
      <c r="M391" s="13"/>
      <c r="N391" s="2"/>
      <c r="O391" s="2"/>
      <c r="P391" s="2"/>
      <c r="Q391" s="2"/>
    </row>
    <row r="392" thickTop="1" ht="12.75">
      <c r="A392" s="10"/>
      <c r="B392" s="41">
        <v>69</v>
      </c>
      <c r="C392" s="42" t="s">
        <v>403</v>
      </c>
      <c r="D392" s="42" t="s">
        <v>7</v>
      </c>
      <c r="E392" s="42" t="s">
        <v>404</v>
      </c>
      <c r="F392" s="42" t="s">
        <v>7</v>
      </c>
      <c r="G392" s="43" t="s">
        <v>232</v>
      </c>
      <c r="H392" s="55">
        <v>16.754999999999999</v>
      </c>
      <c r="I392" s="56">
        <v>0</v>
      </c>
      <c r="J392" s="57">
        <f>ROUND(H392*I392,2)</f>
        <v>0</v>
      </c>
      <c r="K392" s="58">
        <v>0.20999999999999999</v>
      </c>
      <c r="L392" s="59">
        <f>ROUND(J392*1.21,2)</f>
        <v>0</v>
      </c>
      <c r="M392" s="13"/>
      <c r="N392" s="2"/>
      <c r="O392" s="2"/>
      <c r="P392" s="2"/>
      <c r="Q392" s="33">
        <f>IF(ISNUMBER(K392),IF(H392&gt;0,IF(I392&gt;0,J392,0),0),0)</f>
        <v>0</v>
      </c>
      <c r="R392" s="9">
        <f>IF(ISNUMBER(K392)=FALSE,J392,0)</f>
        <v>0</v>
      </c>
    </row>
    <row r="393" ht="12.75">
      <c r="A393" s="10"/>
      <c r="B393" s="49" t="s">
        <v>48</v>
      </c>
      <c r="C393" s="1"/>
      <c r="D393" s="1"/>
      <c r="E393" s="50" t="s">
        <v>405</v>
      </c>
      <c r="F393" s="1"/>
      <c r="G393" s="1"/>
      <c r="H393" s="40"/>
      <c r="I393" s="1"/>
      <c r="J393" s="40"/>
      <c r="K393" s="1"/>
      <c r="L393" s="1"/>
      <c r="M393" s="13"/>
      <c r="N393" s="2"/>
      <c r="O393" s="2"/>
      <c r="P393" s="2"/>
      <c r="Q393" s="2"/>
    </row>
    <row r="394" ht="12.75">
      <c r="A394" s="10"/>
      <c r="B394" s="49" t="s">
        <v>50</v>
      </c>
      <c r="C394" s="1"/>
      <c r="D394" s="1"/>
      <c r="E394" s="50" t="s">
        <v>406</v>
      </c>
      <c r="F394" s="1"/>
      <c r="G394" s="1"/>
      <c r="H394" s="40"/>
      <c r="I394" s="1"/>
      <c r="J394" s="40"/>
      <c r="K394" s="1"/>
      <c r="L394" s="1"/>
      <c r="M394" s="13"/>
      <c r="N394" s="2"/>
      <c r="O394" s="2"/>
      <c r="P394" s="2"/>
      <c r="Q394" s="2"/>
    </row>
    <row r="395" ht="12.75">
      <c r="A395" s="10"/>
      <c r="B395" s="49" t="s">
        <v>52</v>
      </c>
      <c r="C395" s="1"/>
      <c r="D395" s="1"/>
      <c r="E395" s="50" t="s">
        <v>402</v>
      </c>
      <c r="F395" s="1"/>
      <c r="G395" s="1"/>
      <c r="H395" s="40"/>
      <c r="I395" s="1"/>
      <c r="J395" s="40"/>
      <c r="K395" s="1"/>
      <c r="L395" s="1"/>
      <c r="M395" s="13"/>
      <c r="N395" s="2"/>
      <c r="O395" s="2"/>
      <c r="P395" s="2"/>
      <c r="Q395" s="2"/>
    </row>
    <row r="396" thickBot="1" ht="12.75">
      <c r="A396" s="10"/>
      <c r="B396" s="51" t="s">
        <v>54</v>
      </c>
      <c r="C396" s="52"/>
      <c r="D396" s="52"/>
      <c r="E396" s="53" t="s">
        <v>55</v>
      </c>
      <c r="F396" s="52"/>
      <c r="G396" s="52"/>
      <c r="H396" s="54"/>
      <c r="I396" s="52"/>
      <c r="J396" s="54"/>
      <c r="K396" s="52"/>
      <c r="L396" s="52"/>
      <c r="M396" s="13"/>
      <c r="N396" s="2"/>
      <c r="O396" s="2"/>
      <c r="P396" s="2"/>
      <c r="Q396" s="2"/>
    </row>
    <row r="397" thickTop="1" thickBot="1" ht="25" customHeight="1">
      <c r="A397" s="10"/>
      <c r="B397" s="1"/>
      <c r="C397" s="60">
        <v>7</v>
      </c>
      <c r="D397" s="1"/>
      <c r="E397" s="60" t="s">
        <v>98</v>
      </c>
      <c r="F397" s="1"/>
      <c r="G397" s="61" t="s">
        <v>81</v>
      </c>
      <c r="H397" s="62">
        <f>J372+J377+J382+J387+J392</f>
        <v>0</v>
      </c>
      <c r="I397" s="61" t="s">
        <v>82</v>
      </c>
      <c r="J397" s="63">
        <f>(L397-H397)</f>
        <v>0</v>
      </c>
      <c r="K397" s="61" t="s">
        <v>83</v>
      </c>
      <c r="L397" s="64">
        <f>ROUND((J372+J377+J382+J387+J392)*1.21,2)</f>
        <v>0</v>
      </c>
      <c r="M397" s="13"/>
      <c r="N397" s="2"/>
      <c r="O397" s="2"/>
      <c r="P397" s="2"/>
      <c r="Q397" s="33">
        <f>0+Q372+Q377+Q382+Q387+Q392</f>
        <v>0</v>
      </c>
      <c r="R397" s="9">
        <f>0+R372+R377+R382+R387+R392</f>
        <v>0</v>
      </c>
      <c r="S397" s="65">
        <f>Q397*(1+J397)+R397</f>
        <v>0</v>
      </c>
    </row>
    <row r="398" thickTop="1" thickBot="1" ht="25" customHeight="1">
      <c r="A398" s="10"/>
      <c r="B398" s="66"/>
      <c r="C398" s="66"/>
      <c r="D398" s="66"/>
      <c r="E398" s="66"/>
      <c r="F398" s="66"/>
      <c r="G398" s="67" t="s">
        <v>84</v>
      </c>
      <c r="H398" s="68">
        <f>0+J372+J377+J382+J387+J392</f>
        <v>0</v>
      </c>
      <c r="I398" s="67" t="s">
        <v>85</v>
      </c>
      <c r="J398" s="69">
        <f>0+J397</f>
        <v>0</v>
      </c>
      <c r="K398" s="67" t="s">
        <v>86</v>
      </c>
      <c r="L398" s="70">
        <f>0+L397</f>
        <v>0</v>
      </c>
      <c r="M398" s="13"/>
      <c r="N398" s="2"/>
      <c r="O398" s="2"/>
      <c r="P398" s="2"/>
      <c r="Q398" s="2"/>
    </row>
    <row r="399" ht="40" customHeight="1">
      <c r="A399" s="10"/>
      <c r="B399" s="75" t="s">
        <v>407</v>
      </c>
      <c r="C399" s="1"/>
      <c r="D399" s="1"/>
      <c r="E399" s="1"/>
      <c r="F399" s="1"/>
      <c r="G399" s="1"/>
      <c r="H399" s="40"/>
      <c r="I399" s="1"/>
      <c r="J399" s="40"/>
      <c r="K399" s="1"/>
      <c r="L399" s="1"/>
      <c r="M399" s="13"/>
      <c r="N399" s="2"/>
      <c r="O399" s="2"/>
      <c r="P399" s="2"/>
      <c r="Q399" s="2"/>
    </row>
    <row r="400" ht="12.75">
      <c r="A400" s="10"/>
      <c r="B400" s="41">
        <v>70</v>
      </c>
      <c r="C400" s="42" t="s">
        <v>408</v>
      </c>
      <c r="D400" s="42" t="s">
        <v>7</v>
      </c>
      <c r="E400" s="42" t="s">
        <v>409</v>
      </c>
      <c r="F400" s="42" t="s">
        <v>7</v>
      </c>
      <c r="G400" s="43" t="s">
        <v>164</v>
      </c>
      <c r="H400" s="44">
        <v>29.600000000000001</v>
      </c>
      <c r="I400" s="45">
        <v>0</v>
      </c>
      <c r="J400" s="46">
        <f>ROUND(H400*I400,2)</f>
        <v>0</v>
      </c>
      <c r="K400" s="47">
        <v>0.20999999999999999</v>
      </c>
      <c r="L400" s="48">
        <f>ROUND(J400*1.21,2)</f>
        <v>0</v>
      </c>
      <c r="M400" s="13"/>
      <c r="N400" s="2"/>
      <c r="O400" s="2"/>
      <c r="P400" s="2"/>
      <c r="Q400" s="33">
        <f>IF(ISNUMBER(K400),IF(H400&gt;0,IF(I400&gt;0,J400,0),0),0)</f>
        <v>0</v>
      </c>
      <c r="R400" s="9">
        <f>IF(ISNUMBER(K400)=FALSE,J400,0)</f>
        <v>0</v>
      </c>
    </row>
    <row r="401" ht="12.75">
      <c r="A401" s="10"/>
      <c r="B401" s="49" t="s">
        <v>48</v>
      </c>
      <c r="C401" s="1"/>
      <c r="D401" s="1"/>
      <c r="E401" s="50" t="s">
        <v>410</v>
      </c>
      <c r="F401" s="1"/>
      <c r="G401" s="1"/>
      <c r="H401" s="40"/>
      <c r="I401" s="1"/>
      <c r="J401" s="40"/>
      <c r="K401" s="1"/>
      <c r="L401" s="1"/>
      <c r="M401" s="13"/>
      <c r="N401" s="2"/>
      <c r="O401" s="2"/>
      <c r="P401" s="2"/>
      <c r="Q401" s="2"/>
    </row>
    <row r="402" ht="12.75">
      <c r="A402" s="10"/>
      <c r="B402" s="49" t="s">
        <v>50</v>
      </c>
      <c r="C402" s="1"/>
      <c r="D402" s="1"/>
      <c r="E402" s="50" t="s">
        <v>411</v>
      </c>
      <c r="F402" s="1"/>
      <c r="G402" s="1"/>
      <c r="H402" s="40"/>
      <c r="I402" s="1"/>
      <c r="J402" s="40"/>
      <c r="K402" s="1"/>
      <c r="L402" s="1"/>
      <c r="M402" s="13"/>
      <c r="N402" s="2"/>
      <c r="O402" s="2"/>
      <c r="P402" s="2"/>
      <c r="Q402" s="2"/>
    </row>
    <row r="403" ht="12.75">
      <c r="A403" s="10"/>
      <c r="B403" s="49" t="s">
        <v>52</v>
      </c>
      <c r="C403" s="1"/>
      <c r="D403" s="1"/>
      <c r="E403" s="50" t="s">
        <v>412</v>
      </c>
      <c r="F403" s="1"/>
      <c r="G403" s="1"/>
      <c r="H403" s="40"/>
      <c r="I403" s="1"/>
      <c r="J403" s="40"/>
      <c r="K403" s="1"/>
      <c r="L403" s="1"/>
      <c r="M403" s="13"/>
      <c r="N403" s="2"/>
      <c r="O403" s="2"/>
      <c r="P403" s="2"/>
      <c r="Q403" s="2"/>
    </row>
    <row r="404" thickBot="1" ht="12.75">
      <c r="A404" s="10"/>
      <c r="B404" s="51" t="s">
        <v>54</v>
      </c>
      <c r="C404" s="52"/>
      <c r="D404" s="52"/>
      <c r="E404" s="53" t="s">
        <v>55</v>
      </c>
      <c r="F404" s="52"/>
      <c r="G404" s="52"/>
      <c r="H404" s="54"/>
      <c r="I404" s="52"/>
      <c r="J404" s="54"/>
      <c r="K404" s="52"/>
      <c r="L404" s="52"/>
      <c r="M404" s="13"/>
      <c r="N404" s="2"/>
      <c r="O404" s="2"/>
      <c r="P404" s="2"/>
      <c r="Q404" s="2"/>
    </row>
    <row r="405" thickTop="1" ht="12.75">
      <c r="A405" s="10"/>
      <c r="B405" s="41">
        <v>71</v>
      </c>
      <c r="C405" s="42" t="s">
        <v>413</v>
      </c>
      <c r="D405" s="42" t="s">
        <v>7</v>
      </c>
      <c r="E405" s="42" t="s">
        <v>414</v>
      </c>
      <c r="F405" s="42" t="s">
        <v>7</v>
      </c>
      <c r="G405" s="43" t="s">
        <v>164</v>
      </c>
      <c r="H405" s="55">
        <v>2.3999999999999999</v>
      </c>
      <c r="I405" s="56">
        <v>0</v>
      </c>
      <c r="J405" s="57">
        <f>ROUND(H405*I405,2)</f>
        <v>0</v>
      </c>
      <c r="K405" s="58">
        <v>0.20999999999999999</v>
      </c>
      <c r="L405" s="59">
        <f>ROUND(J405*1.21,2)</f>
        <v>0</v>
      </c>
      <c r="M405" s="13"/>
      <c r="N405" s="2"/>
      <c r="O405" s="2"/>
      <c r="P405" s="2"/>
      <c r="Q405" s="33">
        <f>IF(ISNUMBER(K405),IF(H405&gt;0,IF(I405&gt;0,J405,0),0),0)</f>
        <v>0</v>
      </c>
      <c r="R405" s="9">
        <f>IF(ISNUMBER(K405)=FALSE,J405,0)</f>
        <v>0</v>
      </c>
    </row>
    <row r="406" ht="12.75">
      <c r="A406" s="10"/>
      <c r="B406" s="49" t="s">
        <v>48</v>
      </c>
      <c r="C406" s="1"/>
      <c r="D406" s="1"/>
      <c r="E406" s="50" t="s">
        <v>415</v>
      </c>
      <c r="F406" s="1"/>
      <c r="G406" s="1"/>
      <c r="H406" s="40"/>
      <c r="I406" s="1"/>
      <c r="J406" s="40"/>
      <c r="K406" s="1"/>
      <c r="L406" s="1"/>
      <c r="M406" s="13"/>
      <c r="N406" s="2"/>
      <c r="O406" s="2"/>
      <c r="P406" s="2"/>
      <c r="Q406" s="2"/>
    </row>
    <row r="407" ht="12.75">
      <c r="A407" s="10"/>
      <c r="B407" s="49" t="s">
        <v>50</v>
      </c>
      <c r="C407" s="1"/>
      <c r="D407" s="1"/>
      <c r="E407" s="50" t="s">
        <v>416</v>
      </c>
      <c r="F407" s="1"/>
      <c r="G407" s="1"/>
      <c r="H407" s="40"/>
      <c r="I407" s="1"/>
      <c r="J407" s="40"/>
      <c r="K407" s="1"/>
      <c r="L407" s="1"/>
      <c r="M407" s="13"/>
      <c r="N407" s="2"/>
      <c r="O407" s="2"/>
      <c r="P407" s="2"/>
      <c r="Q407" s="2"/>
    </row>
    <row r="408" ht="12.75">
      <c r="A408" s="10"/>
      <c r="B408" s="49" t="s">
        <v>52</v>
      </c>
      <c r="C408" s="1"/>
      <c r="D408" s="1"/>
      <c r="E408" s="50" t="s">
        <v>412</v>
      </c>
      <c r="F408" s="1"/>
      <c r="G408" s="1"/>
      <c r="H408" s="40"/>
      <c r="I408" s="1"/>
      <c r="J408" s="40"/>
      <c r="K408" s="1"/>
      <c r="L408" s="1"/>
      <c r="M408" s="13"/>
      <c r="N408" s="2"/>
      <c r="O408" s="2"/>
      <c r="P408" s="2"/>
      <c r="Q408" s="2"/>
    </row>
    <row r="409" thickBot="1" ht="12.75">
      <c r="A409" s="10"/>
      <c r="B409" s="51" t="s">
        <v>54</v>
      </c>
      <c r="C409" s="52"/>
      <c r="D409" s="52"/>
      <c r="E409" s="53" t="s">
        <v>55</v>
      </c>
      <c r="F409" s="52"/>
      <c r="G409" s="52"/>
      <c r="H409" s="54"/>
      <c r="I409" s="52"/>
      <c r="J409" s="54"/>
      <c r="K409" s="52"/>
      <c r="L409" s="52"/>
      <c r="M409" s="13"/>
      <c r="N409" s="2"/>
      <c r="O409" s="2"/>
      <c r="P409" s="2"/>
      <c r="Q409" s="2"/>
    </row>
    <row r="410" thickTop="1" ht="12.75">
      <c r="A410" s="10"/>
      <c r="B410" s="41">
        <v>72</v>
      </c>
      <c r="C410" s="42" t="s">
        <v>417</v>
      </c>
      <c r="D410" s="42" t="s">
        <v>7</v>
      </c>
      <c r="E410" s="42" t="s">
        <v>418</v>
      </c>
      <c r="F410" s="42" t="s">
        <v>7</v>
      </c>
      <c r="G410" s="43" t="s">
        <v>164</v>
      </c>
      <c r="H410" s="55">
        <v>55.850000000000001</v>
      </c>
      <c r="I410" s="56">
        <v>0</v>
      </c>
      <c r="J410" s="57">
        <f>ROUND(H410*I410,2)</f>
        <v>0</v>
      </c>
      <c r="K410" s="58">
        <v>0.20999999999999999</v>
      </c>
      <c r="L410" s="59">
        <f>ROUND(J410*1.21,2)</f>
        <v>0</v>
      </c>
      <c r="M410" s="13"/>
      <c r="N410" s="2"/>
      <c r="O410" s="2"/>
      <c r="P410" s="2"/>
      <c r="Q410" s="33">
        <f>IF(ISNUMBER(K410),IF(H410&gt;0,IF(I410&gt;0,J410,0),0),0)</f>
        <v>0</v>
      </c>
      <c r="R410" s="9">
        <f>IF(ISNUMBER(K410)=FALSE,J410,0)</f>
        <v>0</v>
      </c>
    </row>
    <row r="411" ht="12.75">
      <c r="A411" s="10"/>
      <c r="B411" s="49" t="s">
        <v>48</v>
      </c>
      <c r="C411" s="1"/>
      <c r="D411" s="1"/>
      <c r="E411" s="50" t="s">
        <v>419</v>
      </c>
      <c r="F411" s="1"/>
      <c r="G411" s="1"/>
      <c r="H411" s="40"/>
      <c r="I411" s="1"/>
      <c r="J411" s="40"/>
      <c r="K411" s="1"/>
      <c r="L411" s="1"/>
      <c r="M411" s="13"/>
      <c r="N411" s="2"/>
      <c r="O411" s="2"/>
      <c r="P411" s="2"/>
      <c r="Q411" s="2"/>
    </row>
    <row r="412" ht="12.75">
      <c r="A412" s="10"/>
      <c r="B412" s="49" t="s">
        <v>50</v>
      </c>
      <c r="C412" s="1"/>
      <c r="D412" s="1"/>
      <c r="E412" s="50" t="s">
        <v>420</v>
      </c>
      <c r="F412" s="1"/>
      <c r="G412" s="1"/>
      <c r="H412" s="40"/>
      <c r="I412" s="1"/>
      <c r="J412" s="40"/>
      <c r="K412" s="1"/>
      <c r="L412" s="1"/>
      <c r="M412" s="13"/>
      <c r="N412" s="2"/>
      <c r="O412" s="2"/>
      <c r="P412" s="2"/>
      <c r="Q412" s="2"/>
    </row>
    <row r="413" ht="12.75">
      <c r="A413" s="10"/>
      <c r="B413" s="49" t="s">
        <v>52</v>
      </c>
      <c r="C413" s="1"/>
      <c r="D413" s="1"/>
      <c r="E413" s="50" t="s">
        <v>421</v>
      </c>
      <c r="F413" s="1"/>
      <c r="G413" s="1"/>
      <c r="H413" s="40"/>
      <c r="I413" s="1"/>
      <c r="J413" s="40"/>
      <c r="K413" s="1"/>
      <c r="L413" s="1"/>
      <c r="M413" s="13"/>
      <c r="N413" s="2"/>
      <c r="O413" s="2"/>
      <c r="P413" s="2"/>
      <c r="Q413" s="2"/>
    </row>
    <row r="414" thickBot="1" ht="12.75">
      <c r="A414" s="10"/>
      <c r="B414" s="51" t="s">
        <v>54</v>
      </c>
      <c r="C414" s="52"/>
      <c r="D414" s="52"/>
      <c r="E414" s="53" t="s">
        <v>55</v>
      </c>
      <c r="F414" s="52"/>
      <c r="G414" s="52"/>
      <c r="H414" s="54"/>
      <c r="I414" s="52"/>
      <c r="J414" s="54"/>
      <c r="K414" s="52"/>
      <c r="L414" s="52"/>
      <c r="M414" s="13"/>
      <c r="N414" s="2"/>
      <c r="O414" s="2"/>
      <c r="P414" s="2"/>
      <c r="Q414" s="2"/>
    </row>
    <row r="415" thickTop="1" ht="12.75">
      <c r="A415" s="10"/>
      <c r="B415" s="41">
        <v>73</v>
      </c>
      <c r="C415" s="42" t="s">
        <v>422</v>
      </c>
      <c r="D415" s="42" t="s">
        <v>7</v>
      </c>
      <c r="E415" s="42" t="s">
        <v>423</v>
      </c>
      <c r="F415" s="42" t="s">
        <v>7</v>
      </c>
      <c r="G415" s="43" t="s">
        <v>164</v>
      </c>
      <c r="H415" s="55">
        <v>1.3999999999999999</v>
      </c>
      <c r="I415" s="56">
        <v>0</v>
      </c>
      <c r="J415" s="57">
        <f>ROUND(H415*I415,2)</f>
        <v>0</v>
      </c>
      <c r="K415" s="58">
        <v>0.20999999999999999</v>
      </c>
      <c r="L415" s="59">
        <f>ROUND(J415*1.21,2)</f>
        <v>0</v>
      </c>
      <c r="M415" s="13"/>
      <c r="N415" s="2"/>
      <c r="O415" s="2"/>
      <c r="P415" s="2"/>
      <c r="Q415" s="33">
        <f>IF(ISNUMBER(K415),IF(H415&gt;0,IF(I415&gt;0,J415,0),0),0)</f>
        <v>0</v>
      </c>
      <c r="R415" s="9">
        <f>IF(ISNUMBER(K415)=FALSE,J415,0)</f>
        <v>0</v>
      </c>
    </row>
    <row r="416" ht="12.75">
      <c r="A416" s="10"/>
      <c r="B416" s="49" t="s">
        <v>48</v>
      </c>
      <c r="C416" s="1"/>
      <c r="D416" s="1"/>
      <c r="E416" s="50" t="s">
        <v>424</v>
      </c>
      <c r="F416" s="1"/>
      <c r="G416" s="1"/>
      <c r="H416" s="40"/>
      <c r="I416" s="1"/>
      <c r="J416" s="40"/>
      <c r="K416" s="1"/>
      <c r="L416" s="1"/>
      <c r="M416" s="13"/>
      <c r="N416" s="2"/>
      <c r="O416" s="2"/>
      <c r="P416" s="2"/>
      <c r="Q416" s="2"/>
    </row>
    <row r="417" ht="12.75">
      <c r="A417" s="10"/>
      <c r="B417" s="49" t="s">
        <v>50</v>
      </c>
      <c r="C417" s="1"/>
      <c r="D417" s="1"/>
      <c r="E417" s="50" t="s">
        <v>425</v>
      </c>
      <c r="F417" s="1"/>
      <c r="G417" s="1"/>
      <c r="H417" s="40"/>
      <c r="I417" s="1"/>
      <c r="J417" s="40"/>
      <c r="K417" s="1"/>
      <c r="L417" s="1"/>
      <c r="M417" s="13"/>
      <c r="N417" s="2"/>
      <c r="O417" s="2"/>
      <c r="P417" s="2"/>
      <c r="Q417" s="2"/>
    </row>
    <row r="418" ht="12.75">
      <c r="A418" s="10"/>
      <c r="B418" s="49" t="s">
        <v>52</v>
      </c>
      <c r="C418" s="1"/>
      <c r="D418" s="1"/>
      <c r="E418" s="50" t="s">
        <v>426</v>
      </c>
      <c r="F418" s="1"/>
      <c r="G418" s="1"/>
      <c r="H418" s="40"/>
      <c r="I418" s="1"/>
      <c r="J418" s="40"/>
      <c r="K418" s="1"/>
      <c r="L418" s="1"/>
      <c r="M418" s="13"/>
      <c r="N418" s="2"/>
      <c r="O418" s="2"/>
      <c r="P418" s="2"/>
      <c r="Q418" s="2"/>
    </row>
    <row r="419" thickBot="1" ht="12.75">
      <c r="A419" s="10"/>
      <c r="B419" s="51" t="s">
        <v>54</v>
      </c>
      <c r="C419" s="52"/>
      <c r="D419" s="52"/>
      <c r="E419" s="53" t="s">
        <v>55</v>
      </c>
      <c r="F419" s="52"/>
      <c r="G419" s="52"/>
      <c r="H419" s="54"/>
      <c r="I419" s="52"/>
      <c r="J419" s="54"/>
      <c r="K419" s="52"/>
      <c r="L419" s="52"/>
      <c r="M419" s="13"/>
      <c r="N419" s="2"/>
      <c r="O419" s="2"/>
      <c r="P419" s="2"/>
      <c r="Q419" s="2"/>
    </row>
    <row r="420" thickTop="1" thickBot="1" ht="25" customHeight="1">
      <c r="A420" s="10"/>
      <c r="B420" s="1"/>
      <c r="C420" s="60">
        <v>8</v>
      </c>
      <c r="D420" s="1"/>
      <c r="E420" s="60" t="s">
        <v>99</v>
      </c>
      <c r="F420" s="1"/>
      <c r="G420" s="61" t="s">
        <v>81</v>
      </c>
      <c r="H420" s="62">
        <f>J400+J405+J410+J415</f>
        <v>0</v>
      </c>
      <c r="I420" s="61" t="s">
        <v>82</v>
      </c>
      <c r="J420" s="63">
        <f>(L420-H420)</f>
        <v>0</v>
      </c>
      <c r="K420" s="61" t="s">
        <v>83</v>
      </c>
      <c r="L420" s="64">
        <f>ROUND((J400+J405+J410+J415)*1.21,2)</f>
        <v>0</v>
      </c>
      <c r="M420" s="13"/>
      <c r="N420" s="2"/>
      <c r="O420" s="2"/>
      <c r="P420" s="2"/>
      <c r="Q420" s="33">
        <f>0+Q400+Q405+Q410+Q415</f>
        <v>0</v>
      </c>
      <c r="R420" s="9">
        <f>0+R400+R405+R410+R415</f>
        <v>0</v>
      </c>
      <c r="S420" s="65">
        <f>Q420*(1+J420)+R420</f>
        <v>0</v>
      </c>
    </row>
    <row r="421" thickTop="1" thickBot="1" ht="25" customHeight="1">
      <c r="A421" s="10"/>
      <c r="B421" s="66"/>
      <c r="C421" s="66"/>
      <c r="D421" s="66"/>
      <c r="E421" s="66"/>
      <c r="F421" s="66"/>
      <c r="G421" s="67" t="s">
        <v>84</v>
      </c>
      <c r="H421" s="68">
        <f>0+J400+J405+J410+J415</f>
        <v>0</v>
      </c>
      <c r="I421" s="67" t="s">
        <v>85</v>
      </c>
      <c r="J421" s="69">
        <f>0+J420</f>
        <v>0</v>
      </c>
      <c r="K421" s="67" t="s">
        <v>86</v>
      </c>
      <c r="L421" s="70">
        <f>0+L420</f>
        <v>0</v>
      </c>
      <c r="M421" s="13"/>
      <c r="N421" s="2"/>
      <c r="O421" s="2"/>
      <c r="P421" s="2"/>
      <c r="Q421" s="2"/>
    </row>
    <row r="422" ht="40" customHeight="1">
      <c r="A422" s="10"/>
      <c r="B422" s="75" t="s">
        <v>427</v>
      </c>
      <c r="C422" s="1"/>
      <c r="D422" s="1"/>
      <c r="E422" s="1"/>
      <c r="F422" s="1"/>
      <c r="G422" s="1"/>
      <c r="H422" s="40"/>
      <c r="I422" s="1"/>
      <c r="J422" s="40"/>
      <c r="K422" s="1"/>
      <c r="L422" s="1"/>
      <c r="M422" s="13"/>
      <c r="N422" s="2"/>
      <c r="O422" s="2"/>
      <c r="P422" s="2"/>
      <c r="Q422" s="2"/>
    </row>
    <row r="423" ht="12.75">
      <c r="A423" s="10"/>
      <c r="B423" s="41">
        <v>74</v>
      </c>
      <c r="C423" s="42" t="s">
        <v>428</v>
      </c>
      <c r="D423" s="42" t="s">
        <v>7</v>
      </c>
      <c r="E423" s="42" t="s">
        <v>429</v>
      </c>
      <c r="F423" s="42" t="s">
        <v>7</v>
      </c>
      <c r="G423" s="43" t="s">
        <v>164</v>
      </c>
      <c r="H423" s="44">
        <v>41</v>
      </c>
      <c r="I423" s="45">
        <v>0</v>
      </c>
      <c r="J423" s="46">
        <f>ROUND(H423*I423,2)</f>
        <v>0</v>
      </c>
      <c r="K423" s="47">
        <v>0.20999999999999999</v>
      </c>
      <c r="L423" s="48">
        <f>ROUND(J423*1.21,2)</f>
        <v>0</v>
      </c>
      <c r="M423" s="13"/>
      <c r="N423" s="2"/>
      <c r="O423" s="2"/>
      <c r="P423" s="2"/>
      <c r="Q423" s="33">
        <f>IF(ISNUMBER(K423),IF(H423&gt;0,IF(I423&gt;0,J423,0),0),0)</f>
        <v>0</v>
      </c>
      <c r="R423" s="9">
        <f>IF(ISNUMBER(K423)=FALSE,J423,0)</f>
        <v>0</v>
      </c>
    </row>
    <row r="424" ht="12.75">
      <c r="A424" s="10"/>
      <c r="B424" s="49" t="s">
        <v>48</v>
      </c>
      <c r="C424" s="1"/>
      <c r="D424" s="1"/>
      <c r="E424" s="50" t="s">
        <v>430</v>
      </c>
      <c r="F424" s="1"/>
      <c r="G424" s="1"/>
      <c r="H424" s="40"/>
      <c r="I424" s="1"/>
      <c r="J424" s="40"/>
      <c r="K424" s="1"/>
      <c r="L424" s="1"/>
      <c r="M424" s="13"/>
      <c r="N424" s="2"/>
      <c r="O424" s="2"/>
      <c r="P424" s="2"/>
      <c r="Q424" s="2"/>
    </row>
    <row r="425" ht="12.75">
      <c r="A425" s="10"/>
      <c r="B425" s="49" t="s">
        <v>50</v>
      </c>
      <c r="C425" s="1"/>
      <c r="D425" s="1"/>
      <c r="E425" s="50" t="s">
        <v>431</v>
      </c>
      <c r="F425" s="1"/>
      <c r="G425" s="1"/>
      <c r="H425" s="40"/>
      <c r="I425" s="1"/>
      <c r="J425" s="40"/>
      <c r="K425" s="1"/>
      <c r="L425" s="1"/>
      <c r="M425" s="13"/>
      <c r="N425" s="2"/>
      <c r="O425" s="2"/>
      <c r="P425" s="2"/>
      <c r="Q425" s="2"/>
    </row>
    <row r="426" ht="12.75">
      <c r="A426" s="10"/>
      <c r="B426" s="49" t="s">
        <v>52</v>
      </c>
      <c r="C426" s="1"/>
      <c r="D426" s="1"/>
      <c r="E426" s="50" t="s">
        <v>432</v>
      </c>
      <c r="F426" s="1"/>
      <c r="G426" s="1"/>
      <c r="H426" s="40"/>
      <c r="I426" s="1"/>
      <c r="J426" s="40"/>
      <c r="K426" s="1"/>
      <c r="L426" s="1"/>
      <c r="M426" s="13"/>
      <c r="N426" s="2"/>
      <c r="O426" s="2"/>
      <c r="P426" s="2"/>
      <c r="Q426" s="2"/>
    </row>
    <row r="427" thickBot="1" ht="12.75">
      <c r="A427" s="10"/>
      <c r="B427" s="51" t="s">
        <v>54</v>
      </c>
      <c r="C427" s="52"/>
      <c r="D427" s="52"/>
      <c r="E427" s="53" t="s">
        <v>55</v>
      </c>
      <c r="F427" s="52"/>
      <c r="G427" s="52"/>
      <c r="H427" s="54"/>
      <c r="I427" s="52"/>
      <c r="J427" s="54"/>
      <c r="K427" s="52"/>
      <c r="L427" s="52"/>
      <c r="M427" s="13"/>
      <c r="N427" s="2"/>
      <c r="O427" s="2"/>
      <c r="P427" s="2"/>
      <c r="Q427" s="2"/>
    </row>
    <row r="428" thickTop="1" ht="12.75">
      <c r="A428" s="10"/>
      <c r="B428" s="41">
        <v>75</v>
      </c>
      <c r="C428" s="42" t="s">
        <v>433</v>
      </c>
      <c r="D428" s="42" t="s">
        <v>7</v>
      </c>
      <c r="E428" s="42" t="s">
        <v>434</v>
      </c>
      <c r="F428" s="42" t="s">
        <v>7</v>
      </c>
      <c r="G428" s="43" t="s">
        <v>164</v>
      </c>
      <c r="H428" s="55">
        <v>76</v>
      </c>
      <c r="I428" s="56">
        <v>0</v>
      </c>
      <c r="J428" s="57">
        <f>ROUND(H428*I428,2)</f>
        <v>0</v>
      </c>
      <c r="K428" s="58">
        <v>0.20999999999999999</v>
      </c>
      <c r="L428" s="59">
        <f>ROUND(J428*1.21,2)</f>
        <v>0</v>
      </c>
      <c r="M428" s="13"/>
      <c r="N428" s="2"/>
      <c r="O428" s="2"/>
      <c r="P428" s="2"/>
      <c r="Q428" s="33">
        <f>IF(ISNUMBER(K428),IF(H428&gt;0,IF(I428&gt;0,J428,0),0),0)</f>
        <v>0</v>
      </c>
      <c r="R428" s="9">
        <f>IF(ISNUMBER(K428)=FALSE,J428,0)</f>
        <v>0</v>
      </c>
    </row>
    <row r="429" ht="12.75">
      <c r="A429" s="10"/>
      <c r="B429" s="49" t="s">
        <v>48</v>
      </c>
      <c r="C429" s="1"/>
      <c r="D429" s="1"/>
      <c r="E429" s="50" t="s">
        <v>435</v>
      </c>
      <c r="F429" s="1"/>
      <c r="G429" s="1"/>
      <c r="H429" s="40"/>
      <c r="I429" s="1"/>
      <c r="J429" s="40"/>
      <c r="K429" s="1"/>
      <c r="L429" s="1"/>
      <c r="M429" s="13"/>
      <c r="N429" s="2"/>
      <c r="O429" s="2"/>
      <c r="P429" s="2"/>
      <c r="Q429" s="2"/>
    </row>
    <row r="430" ht="12.75">
      <c r="A430" s="10"/>
      <c r="B430" s="49" t="s">
        <v>50</v>
      </c>
      <c r="C430" s="1"/>
      <c r="D430" s="1"/>
      <c r="E430" s="50" t="s">
        <v>436</v>
      </c>
      <c r="F430" s="1"/>
      <c r="G430" s="1"/>
      <c r="H430" s="40"/>
      <c r="I430" s="1"/>
      <c r="J430" s="40"/>
      <c r="K430" s="1"/>
      <c r="L430" s="1"/>
      <c r="M430" s="13"/>
      <c r="N430" s="2"/>
      <c r="O430" s="2"/>
      <c r="P430" s="2"/>
      <c r="Q430" s="2"/>
    </row>
    <row r="431" ht="12.75">
      <c r="A431" s="10"/>
      <c r="B431" s="49" t="s">
        <v>52</v>
      </c>
      <c r="C431" s="1"/>
      <c r="D431" s="1"/>
      <c r="E431" s="50" t="s">
        <v>437</v>
      </c>
      <c r="F431" s="1"/>
      <c r="G431" s="1"/>
      <c r="H431" s="40"/>
      <c r="I431" s="1"/>
      <c r="J431" s="40"/>
      <c r="K431" s="1"/>
      <c r="L431" s="1"/>
      <c r="M431" s="13"/>
      <c r="N431" s="2"/>
      <c r="O431" s="2"/>
      <c r="P431" s="2"/>
      <c r="Q431" s="2"/>
    </row>
    <row r="432" thickBot="1" ht="12.75">
      <c r="A432" s="10"/>
      <c r="B432" s="51" t="s">
        <v>54</v>
      </c>
      <c r="C432" s="52"/>
      <c r="D432" s="52"/>
      <c r="E432" s="53" t="s">
        <v>55</v>
      </c>
      <c r="F432" s="52"/>
      <c r="G432" s="52"/>
      <c r="H432" s="54"/>
      <c r="I432" s="52"/>
      <c r="J432" s="54"/>
      <c r="K432" s="52"/>
      <c r="L432" s="52"/>
      <c r="M432" s="13"/>
      <c r="N432" s="2"/>
      <c r="O432" s="2"/>
      <c r="P432" s="2"/>
      <c r="Q432" s="2"/>
    </row>
    <row r="433" thickTop="1" ht="12.75">
      <c r="A433" s="10"/>
      <c r="B433" s="41">
        <v>76</v>
      </c>
      <c r="C433" s="42" t="s">
        <v>438</v>
      </c>
      <c r="D433" s="42" t="s">
        <v>7</v>
      </c>
      <c r="E433" s="42" t="s">
        <v>439</v>
      </c>
      <c r="F433" s="42" t="s">
        <v>7</v>
      </c>
      <c r="G433" s="43" t="s">
        <v>164</v>
      </c>
      <c r="H433" s="55">
        <v>57</v>
      </c>
      <c r="I433" s="56">
        <v>0</v>
      </c>
      <c r="J433" s="57">
        <f>ROUND(H433*I433,2)</f>
        <v>0</v>
      </c>
      <c r="K433" s="58">
        <v>0.20999999999999999</v>
      </c>
      <c r="L433" s="59">
        <f>ROUND(J433*1.21,2)</f>
        <v>0</v>
      </c>
      <c r="M433" s="13"/>
      <c r="N433" s="2"/>
      <c r="O433" s="2"/>
      <c r="P433" s="2"/>
      <c r="Q433" s="33">
        <f>IF(ISNUMBER(K433),IF(H433&gt;0,IF(I433&gt;0,J433,0),0),0)</f>
        <v>0</v>
      </c>
      <c r="R433" s="9">
        <f>IF(ISNUMBER(K433)=FALSE,J433,0)</f>
        <v>0</v>
      </c>
    </row>
    <row r="434" ht="12.75">
      <c r="A434" s="10"/>
      <c r="B434" s="49" t="s">
        <v>48</v>
      </c>
      <c r="C434" s="1"/>
      <c r="D434" s="1"/>
      <c r="E434" s="50" t="s">
        <v>440</v>
      </c>
      <c r="F434" s="1"/>
      <c r="G434" s="1"/>
      <c r="H434" s="40"/>
      <c r="I434" s="1"/>
      <c r="J434" s="40"/>
      <c r="K434" s="1"/>
      <c r="L434" s="1"/>
      <c r="M434" s="13"/>
      <c r="N434" s="2"/>
      <c r="O434" s="2"/>
      <c r="P434" s="2"/>
      <c r="Q434" s="2"/>
    </row>
    <row r="435" ht="12.75">
      <c r="A435" s="10"/>
      <c r="B435" s="49" t="s">
        <v>50</v>
      </c>
      <c r="C435" s="1"/>
      <c r="D435" s="1"/>
      <c r="E435" s="50" t="s">
        <v>441</v>
      </c>
      <c r="F435" s="1"/>
      <c r="G435" s="1"/>
      <c r="H435" s="40"/>
      <c r="I435" s="1"/>
      <c r="J435" s="40"/>
      <c r="K435" s="1"/>
      <c r="L435" s="1"/>
      <c r="M435" s="13"/>
      <c r="N435" s="2"/>
      <c r="O435" s="2"/>
      <c r="P435" s="2"/>
      <c r="Q435" s="2"/>
    </row>
    <row r="436" ht="12.75">
      <c r="A436" s="10"/>
      <c r="B436" s="49" t="s">
        <v>52</v>
      </c>
      <c r="C436" s="1"/>
      <c r="D436" s="1"/>
      <c r="E436" s="50" t="s">
        <v>442</v>
      </c>
      <c r="F436" s="1"/>
      <c r="G436" s="1"/>
      <c r="H436" s="40"/>
      <c r="I436" s="1"/>
      <c r="J436" s="40"/>
      <c r="K436" s="1"/>
      <c r="L436" s="1"/>
      <c r="M436" s="13"/>
      <c r="N436" s="2"/>
      <c r="O436" s="2"/>
      <c r="P436" s="2"/>
      <c r="Q436" s="2"/>
    </row>
    <row r="437" thickBot="1" ht="12.75">
      <c r="A437" s="10"/>
      <c r="B437" s="51" t="s">
        <v>54</v>
      </c>
      <c r="C437" s="52"/>
      <c r="D437" s="52"/>
      <c r="E437" s="53" t="s">
        <v>55</v>
      </c>
      <c r="F437" s="52"/>
      <c r="G437" s="52"/>
      <c r="H437" s="54"/>
      <c r="I437" s="52"/>
      <c r="J437" s="54"/>
      <c r="K437" s="52"/>
      <c r="L437" s="52"/>
      <c r="M437" s="13"/>
      <c r="N437" s="2"/>
      <c r="O437" s="2"/>
      <c r="P437" s="2"/>
      <c r="Q437" s="2"/>
    </row>
    <row r="438" thickTop="1" ht="12.75">
      <c r="A438" s="10"/>
      <c r="B438" s="41">
        <v>77</v>
      </c>
      <c r="C438" s="42" t="s">
        <v>443</v>
      </c>
      <c r="D438" s="42" t="s">
        <v>7</v>
      </c>
      <c r="E438" s="42" t="s">
        <v>444</v>
      </c>
      <c r="F438" s="42" t="s">
        <v>7</v>
      </c>
      <c r="G438" s="43" t="s">
        <v>77</v>
      </c>
      <c r="H438" s="55">
        <v>11</v>
      </c>
      <c r="I438" s="56">
        <v>0</v>
      </c>
      <c r="J438" s="57">
        <f>ROUND(H438*I438,2)</f>
        <v>0</v>
      </c>
      <c r="K438" s="58">
        <v>0.20999999999999999</v>
      </c>
      <c r="L438" s="59">
        <f>ROUND(J438*1.21,2)</f>
        <v>0</v>
      </c>
      <c r="M438" s="13"/>
      <c r="N438" s="2"/>
      <c r="O438" s="2"/>
      <c r="P438" s="2"/>
      <c r="Q438" s="33">
        <f>IF(ISNUMBER(K438),IF(H438&gt;0,IF(I438&gt;0,J438,0),0),0)</f>
        <v>0</v>
      </c>
      <c r="R438" s="9">
        <f>IF(ISNUMBER(K438)=FALSE,J438,0)</f>
        <v>0</v>
      </c>
    </row>
    <row r="439" ht="12.75">
      <c r="A439" s="10"/>
      <c r="B439" s="49" t="s">
        <v>48</v>
      </c>
      <c r="C439" s="1"/>
      <c r="D439" s="1"/>
      <c r="E439" s="50" t="s">
        <v>7</v>
      </c>
      <c r="F439" s="1"/>
      <c r="G439" s="1"/>
      <c r="H439" s="40"/>
      <c r="I439" s="1"/>
      <c r="J439" s="40"/>
      <c r="K439" s="1"/>
      <c r="L439" s="1"/>
      <c r="M439" s="13"/>
      <c r="N439" s="2"/>
      <c r="O439" s="2"/>
      <c r="P439" s="2"/>
      <c r="Q439" s="2"/>
    </row>
    <row r="440" ht="12.75">
      <c r="A440" s="10"/>
      <c r="B440" s="49" t="s">
        <v>50</v>
      </c>
      <c r="C440" s="1"/>
      <c r="D440" s="1"/>
      <c r="E440" s="50" t="s">
        <v>445</v>
      </c>
      <c r="F440" s="1"/>
      <c r="G440" s="1"/>
      <c r="H440" s="40"/>
      <c r="I440" s="1"/>
      <c r="J440" s="40"/>
      <c r="K440" s="1"/>
      <c r="L440" s="1"/>
      <c r="M440" s="13"/>
      <c r="N440" s="2"/>
      <c r="O440" s="2"/>
      <c r="P440" s="2"/>
      <c r="Q440" s="2"/>
    </row>
    <row r="441" ht="12.75">
      <c r="A441" s="10"/>
      <c r="B441" s="49" t="s">
        <v>52</v>
      </c>
      <c r="C441" s="1"/>
      <c r="D441" s="1"/>
      <c r="E441" s="50" t="s">
        <v>446</v>
      </c>
      <c r="F441" s="1"/>
      <c r="G441" s="1"/>
      <c r="H441" s="40"/>
      <c r="I441" s="1"/>
      <c r="J441" s="40"/>
      <c r="K441" s="1"/>
      <c r="L441" s="1"/>
      <c r="M441" s="13"/>
      <c r="N441" s="2"/>
      <c r="O441" s="2"/>
      <c r="P441" s="2"/>
      <c r="Q441" s="2"/>
    </row>
    <row r="442" thickBot="1" ht="12.75">
      <c r="A442" s="10"/>
      <c r="B442" s="51" t="s">
        <v>54</v>
      </c>
      <c r="C442" s="52"/>
      <c r="D442" s="52"/>
      <c r="E442" s="53" t="s">
        <v>55</v>
      </c>
      <c r="F442" s="52"/>
      <c r="G442" s="52"/>
      <c r="H442" s="54"/>
      <c r="I442" s="52"/>
      <c r="J442" s="54"/>
      <c r="K442" s="52"/>
      <c r="L442" s="52"/>
      <c r="M442" s="13"/>
      <c r="N442" s="2"/>
      <c r="O442" s="2"/>
      <c r="P442" s="2"/>
      <c r="Q442" s="2"/>
    </row>
    <row r="443" thickTop="1" ht="12.75">
      <c r="A443" s="10"/>
      <c r="B443" s="41">
        <v>78</v>
      </c>
      <c r="C443" s="42" t="s">
        <v>447</v>
      </c>
      <c r="D443" s="42" t="s">
        <v>7</v>
      </c>
      <c r="E443" s="42" t="s">
        <v>448</v>
      </c>
      <c r="F443" s="42" t="s">
        <v>7</v>
      </c>
      <c r="G443" s="43" t="s">
        <v>77</v>
      </c>
      <c r="H443" s="55">
        <v>14</v>
      </c>
      <c r="I443" s="56">
        <v>0</v>
      </c>
      <c r="J443" s="57">
        <f>ROUND(H443*I443,2)</f>
        <v>0</v>
      </c>
      <c r="K443" s="58">
        <v>0.20999999999999999</v>
      </c>
      <c r="L443" s="59">
        <f>ROUND(J443*1.21,2)</f>
        <v>0</v>
      </c>
      <c r="M443" s="13"/>
      <c r="N443" s="2"/>
      <c r="O443" s="2"/>
      <c r="P443" s="2"/>
      <c r="Q443" s="33">
        <f>IF(ISNUMBER(K443),IF(H443&gt;0,IF(I443&gt;0,J443,0),0),0)</f>
        <v>0</v>
      </c>
      <c r="R443" s="9">
        <f>IF(ISNUMBER(K443)=FALSE,J443,0)</f>
        <v>0</v>
      </c>
    </row>
    <row r="444" ht="12.75">
      <c r="A444" s="10"/>
      <c r="B444" s="49" t="s">
        <v>48</v>
      </c>
      <c r="C444" s="1"/>
      <c r="D444" s="1"/>
      <c r="E444" s="50" t="s">
        <v>7</v>
      </c>
      <c r="F444" s="1"/>
      <c r="G444" s="1"/>
      <c r="H444" s="40"/>
      <c r="I444" s="1"/>
      <c r="J444" s="40"/>
      <c r="K444" s="1"/>
      <c r="L444" s="1"/>
      <c r="M444" s="13"/>
      <c r="N444" s="2"/>
      <c r="O444" s="2"/>
      <c r="P444" s="2"/>
      <c r="Q444" s="2"/>
    </row>
    <row r="445" ht="12.75">
      <c r="A445" s="10"/>
      <c r="B445" s="49" t="s">
        <v>50</v>
      </c>
      <c r="C445" s="1"/>
      <c r="D445" s="1"/>
      <c r="E445" s="50" t="s">
        <v>449</v>
      </c>
      <c r="F445" s="1"/>
      <c r="G445" s="1"/>
      <c r="H445" s="40"/>
      <c r="I445" s="1"/>
      <c r="J445" s="40"/>
      <c r="K445" s="1"/>
      <c r="L445" s="1"/>
      <c r="M445" s="13"/>
      <c r="N445" s="2"/>
      <c r="O445" s="2"/>
      <c r="P445" s="2"/>
      <c r="Q445" s="2"/>
    </row>
    <row r="446" ht="12.75">
      <c r="A446" s="10"/>
      <c r="B446" s="49" t="s">
        <v>52</v>
      </c>
      <c r="C446" s="1"/>
      <c r="D446" s="1"/>
      <c r="E446" s="50" t="s">
        <v>450</v>
      </c>
      <c r="F446" s="1"/>
      <c r="G446" s="1"/>
      <c r="H446" s="40"/>
      <c r="I446" s="1"/>
      <c r="J446" s="40"/>
      <c r="K446" s="1"/>
      <c r="L446" s="1"/>
      <c r="M446" s="13"/>
      <c r="N446" s="2"/>
      <c r="O446" s="2"/>
      <c r="P446" s="2"/>
      <c r="Q446" s="2"/>
    </row>
    <row r="447" thickBot="1" ht="12.75">
      <c r="A447" s="10"/>
      <c r="B447" s="51" t="s">
        <v>54</v>
      </c>
      <c r="C447" s="52"/>
      <c r="D447" s="52"/>
      <c r="E447" s="53" t="s">
        <v>55</v>
      </c>
      <c r="F447" s="52"/>
      <c r="G447" s="52"/>
      <c r="H447" s="54"/>
      <c r="I447" s="52"/>
      <c r="J447" s="54"/>
      <c r="K447" s="52"/>
      <c r="L447" s="52"/>
      <c r="M447" s="13"/>
      <c r="N447" s="2"/>
      <c r="O447" s="2"/>
      <c r="P447" s="2"/>
      <c r="Q447" s="2"/>
    </row>
    <row r="448" thickTop="1" ht="12.75">
      <c r="A448" s="10"/>
      <c r="B448" s="41">
        <v>79</v>
      </c>
      <c r="C448" s="42" t="s">
        <v>451</v>
      </c>
      <c r="D448" s="42" t="s">
        <v>7</v>
      </c>
      <c r="E448" s="42" t="s">
        <v>452</v>
      </c>
      <c r="F448" s="42" t="s">
        <v>7</v>
      </c>
      <c r="G448" s="43" t="s">
        <v>77</v>
      </c>
      <c r="H448" s="55">
        <v>6</v>
      </c>
      <c r="I448" s="56">
        <v>0</v>
      </c>
      <c r="J448" s="57">
        <f>ROUND(H448*I448,2)</f>
        <v>0</v>
      </c>
      <c r="K448" s="58">
        <v>0.20999999999999999</v>
      </c>
      <c r="L448" s="59">
        <f>ROUND(J448*1.21,2)</f>
        <v>0</v>
      </c>
      <c r="M448" s="13"/>
      <c r="N448" s="2"/>
      <c r="O448" s="2"/>
      <c r="P448" s="2"/>
      <c r="Q448" s="33">
        <f>IF(ISNUMBER(K448),IF(H448&gt;0,IF(I448&gt;0,J448,0),0),0)</f>
        <v>0</v>
      </c>
      <c r="R448" s="9">
        <f>IF(ISNUMBER(K448)=FALSE,J448,0)</f>
        <v>0</v>
      </c>
    </row>
    <row r="449" ht="12.75">
      <c r="A449" s="10"/>
      <c r="B449" s="49" t="s">
        <v>48</v>
      </c>
      <c r="C449" s="1"/>
      <c r="D449" s="1"/>
      <c r="E449" s="50" t="s">
        <v>453</v>
      </c>
      <c r="F449" s="1"/>
      <c r="G449" s="1"/>
      <c r="H449" s="40"/>
      <c r="I449" s="1"/>
      <c r="J449" s="40"/>
      <c r="K449" s="1"/>
      <c r="L449" s="1"/>
      <c r="M449" s="13"/>
      <c r="N449" s="2"/>
      <c r="O449" s="2"/>
      <c r="P449" s="2"/>
      <c r="Q449" s="2"/>
    </row>
    <row r="450" ht="12.75">
      <c r="A450" s="10"/>
      <c r="B450" s="49" t="s">
        <v>50</v>
      </c>
      <c r="C450" s="1"/>
      <c r="D450" s="1"/>
      <c r="E450" s="50" t="s">
        <v>454</v>
      </c>
      <c r="F450" s="1"/>
      <c r="G450" s="1"/>
      <c r="H450" s="40"/>
      <c r="I450" s="1"/>
      <c r="J450" s="40"/>
      <c r="K450" s="1"/>
      <c r="L450" s="1"/>
      <c r="M450" s="13"/>
      <c r="N450" s="2"/>
      <c r="O450" s="2"/>
      <c r="P450" s="2"/>
      <c r="Q450" s="2"/>
    </row>
    <row r="451" ht="12.75">
      <c r="A451" s="10"/>
      <c r="B451" s="49" t="s">
        <v>52</v>
      </c>
      <c r="C451" s="1"/>
      <c r="D451" s="1"/>
      <c r="E451" s="50" t="s">
        <v>455</v>
      </c>
      <c r="F451" s="1"/>
      <c r="G451" s="1"/>
      <c r="H451" s="40"/>
      <c r="I451" s="1"/>
      <c r="J451" s="40"/>
      <c r="K451" s="1"/>
      <c r="L451" s="1"/>
      <c r="M451" s="13"/>
      <c r="N451" s="2"/>
      <c r="O451" s="2"/>
      <c r="P451" s="2"/>
      <c r="Q451" s="2"/>
    </row>
    <row r="452" thickBot="1" ht="12.75">
      <c r="A452" s="10"/>
      <c r="B452" s="51" t="s">
        <v>54</v>
      </c>
      <c r="C452" s="52"/>
      <c r="D452" s="52"/>
      <c r="E452" s="53" t="s">
        <v>55</v>
      </c>
      <c r="F452" s="52"/>
      <c r="G452" s="52"/>
      <c r="H452" s="54"/>
      <c r="I452" s="52"/>
      <c r="J452" s="54"/>
      <c r="K452" s="52"/>
      <c r="L452" s="52"/>
      <c r="M452" s="13"/>
      <c r="N452" s="2"/>
      <c r="O452" s="2"/>
      <c r="P452" s="2"/>
      <c r="Q452" s="2"/>
    </row>
    <row r="453" thickTop="1" ht="12.75">
      <c r="A453" s="10"/>
      <c r="B453" s="41">
        <v>80</v>
      </c>
      <c r="C453" s="42" t="s">
        <v>456</v>
      </c>
      <c r="D453" s="42"/>
      <c r="E453" s="42" t="s">
        <v>457</v>
      </c>
      <c r="F453" s="42" t="s">
        <v>7</v>
      </c>
      <c r="G453" s="43" t="s">
        <v>77</v>
      </c>
      <c r="H453" s="55">
        <v>2</v>
      </c>
      <c r="I453" s="56">
        <v>0</v>
      </c>
      <c r="J453" s="57">
        <f>ROUND(H453*I453,2)</f>
        <v>0</v>
      </c>
      <c r="K453" s="58">
        <v>0.20999999999999999</v>
      </c>
      <c r="L453" s="59">
        <f>ROUND(J453*1.21,2)</f>
        <v>0</v>
      </c>
      <c r="M453" s="13"/>
      <c r="N453" s="2"/>
      <c r="O453" s="2"/>
      <c r="P453" s="2"/>
      <c r="Q453" s="33">
        <f>IF(ISNUMBER(K453),IF(H453&gt;0,IF(I453&gt;0,J453,0),0),0)</f>
        <v>0</v>
      </c>
      <c r="R453" s="9">
        <f>IF(ISNUMBER(K453)=FALSE,J453,0)</f>
        <v>0</v>
      </c>
    </row>
    <row r="454" ht="12.75">
      <c r="A454" s="10"/>
      <c r="B454" s="49" t="s">
        <v>48</v>
      </c>
      <c r="C454" s="1"/>
      <c r="D454" s="1"/>
      <c r="E454" s="50" t="s">
        <v>458</v>
      </c>
      <c r="F454" s="1"/>
      <c r="G454" s="1"/>
      <c r="H454" s="40"/>
      <c r="I454" s="1"/>
      <c r="J454" s="40"/>
      <c r="K454" s="1"/>
      <c r="L454" s="1"/>
      <c r="M454" s="13"/>
      <c r="N454" s="2"/>
      <c r="O454" s="2"/>
      <c r="P454" s="2"/>
      <c r="Q454" s="2"/>
    </row>
    <row r="455" ht="12.75">
      <c r="A455" s="10"/>
      <c r="B455" s="49" t="s">
        <v>50</v>
      </c>
      <c r="C455" s="1"/>
      <c r="D455" s="1"/>
      <c r="E455" s="50" t="s">
        <v>459</v>
      </c>
      <c r="F455" s="1"/>
      <c r="G455" s="1"/>
      <c r="H455" s="40"/>
      <c r="I455" s="1"/>
      <c r="J455" s="40"/>
      <c r="K455" s="1"/>
      <c r="L455" s="1"/>
      <c r="M455" s="13"/>
      <c r="N455" s="2"/>
      <c r="O455" s="2"/>
      <c r="P455" s="2"/>
      <c r="Q455" s="2"/>
    </row>
    <row r="456" ht="12.75">
      <c r="A456" s="10"/>
      <c r="B456" s="49" t="s">
        <v>52</v>
      </c>
      <c r="C456" s="1"/>
      <c r="D456" s="1"/>
      <c r="E456" s="50" t="s">
        <v>460</v>
      </c>
      <c r="F456" s="1"/>
      <c r="G456" s="1"/>
      <c r="H456" s="40"/>
      <c r="I456" s="1"/>
      <c r="J456" s="40"/>
      <c r="K456" s="1"/>
      <c r="L456" s="1"/>
      <c r="M456" s="13"/>
      <c r="N456" s="2"/>
      <c r="O456" s="2"/>
      <c r="P456" s="2"/>
      <c r="Q456" s="2"/>
    </row>
    <row r="457" thickBot="1" ht="12.75">
      <c r="A457" s="10"/>
      <c r="B457" s="51" t="s">
        <v>54</v>
      </c>
      <c r="C457" s="52"/>
      <c r="D457" s="52"/>
      <c r="E457" s="53" t="s">
        <v>55</v>
      </c>
      <c r="F457" s="52"/>
      <c r="G457" s="52"/>
      <c r="H457" s="54"/>
      <c r="I457" s="52"/>
      <c r="J457" s="54"/>
      <c r="K457" s="52"/>
      <c r="L457" s="52"/>
      <c r="M457" s="13"/>
      <c r="N457" s="2"/>
      <c r="O457" s="2"/>
      <c r="P457" s="2"/>
      <c r="Q457" s="2"/>
    </row>
    <row r="458" thickTop="1" ht="12.75">
      <c r="A458" s="10"/>
      <c r="B458" s="41">
        <v>81</v>
      </c>
      <c r="C458" s="42" t="s">
        <v>461</v>
      </c>
      <c r="D458" s="42"/>
      <c r="E458" s="42" t="s">
        <v>462</v>
      </c>
      <c r="F458" s="42" t="s">
        <v>7</v>
      </c>
      <c r="G458" s="43" t="s">
        <v>77</v>
      </c>
      <c r="H458" s="55">
        <v>2</v>
      </c>
      <c r="I458" s="56">
        <v>0</v>
      </c>
      <c r="J458" s="57">
        <f>ROUND(H458*I458,2)</f>
        <v>0</v>
      </c>
      <c r="K458" s="58">
        <v>0.20999999999999999</v>
      </c>
      <c r="L458" s="59">
        <f>ROUND(J458*1.21,2)</f>
        <v>0</v>
      </c>
      <c r="M458" s="13"/>
      <c r="N458" s="2"/>
      <c r="O458" s="2"/>
      <c r="P458" s="2"/>
      <c r="Q458" s="33">
        <f>IF(ISNUMBER(K458),IF(H458&gt;0,IF(I458&gt;0,J458,0),0),0)</f>
        <v>0</v>
      </c>
      <c r="R458" s="9">
        <f>IF(ISNUMBER(K458)=FALSE,J458,0)</f>
        <v>0</v>
      </c>
    </row>
    <row r="459" ht="12.75">
      <c r="A459" s="10"/>
      <c r="B459" s="49" t="s">
        <v>48</v>
      </c>
      <c r="C459" s="1"/>
      <c r="D459" s="1"/>
      <c r="E459" s="50" t="s">
        <v>463</v>
      </c>
      <c r="F459" s="1"/>
      <c r="G459" s="1"/>
      <c r="H459" s="40"/>
      <c r="I459" s="1"/>
      <c r="J459" s="40"/>
      <c r="K459" s="1"/>
      <c r="L459" s="1"/>
      <c r="M459" s="13"/>
      <c r="N459" s="2"/>
      <c r="O459" s="2"/>
      <c r="P459" s="2"/>
      <c r="Q459" s="2"/>
    </row>
    <row r="460" ht="12.75">
      <c r="A460" s="10"/>
      <c r="B460" s="49" t="s">
        <v>50</v>
      </c>
      <c r="C460" s="1"/>
      <c r="D460" s="1"/>
      <c r="E460" s="50" t="s">
        <v>459</v>
      </c>
      <c r="F460" s="1"/>
      <c r="G460" s="1"/>
      <c r="H460" s="40"/>
      <c r="I460" s="1"/>
      <c r="J460" s="40"/>
      <c r="K460" s="1"/>
      <c r="L460" s="1"/>
      <c r="M460" s="13"/>
      <c r="N460" s="2"/>
      <c r="O460" s="2"/>
      <c r="P460" s="2"/>
      <c r="Q460" s="2"/>
    </row>
    <row r="461" ht="12.75">
      <c r="A461" s="10"/>
      <c r="B461" s="49" t="s">
        <v>52</v>
      </c>
      <c r="C461" s="1"/>
      <c r="D461" s="1"/>
      <c r="E461" s="50" t="s">
        <v>464</v>
      </c>
      <c r="F461" s="1"/>
      <c r="G461" s="1"/>
      <c r="H461" s="40"/>
      <c r="I461" s="1"/>
      <c r="J461" s="40"/>
      <c r="K461" s="1"/>
      <c r="L461" s="1"/>
      <c r="M461" s="13"/>
      <c r="N461" s="2"/>
      <c r="O461" s="2"/>
      <c r="P461" s="2"/>
      <c r="Q461" s="2"/>
    </row>
    <row r="462" thickBot="1" ht="12.75">
      <c r="A462" s="10"/>
      <c r="B462" s="51" t="s">
        <v>54</v>
      </c>
      <c r="C462" s="52"/>
      <c r="D462" s="52"/>
      <c r="E462" s="53" t="s">
        <v>55</v>
      </c>
      <c r="F462" s="52"/>
      <c r="G462" s="52"/>
      <c r="H462" s="54"/>
      <c r="I462" s="52"/>
      <c r="J462" s="54"/>
      <c r="K462" s="52"/>
      <c r="L462" s="52"/>
      <c r="M462" s="13"/>
      <c r="N462" s="2"/>
      <c r="O462" s="2"/>
      <c r="P462" s="2"/>
      <c r="Q462" s="2"/>
    </row>
    <row r="463" thickTop="1" ht="12.75">
      <c r="A463" s="10"/>
      <c r="B463" s="41">
        <v>82</v>
      </c>
      <c r="C463" s="42" t="s">
        <v>465</v>
      </c>
      <c r="D463" s="42" t="s">
        <v>7</v>
      </c>
      <c r="E463" s="42" t="s">
        <v>466</v>
      </c>
      <c r="F463" s="42" t="s">
        <v>7</v>
      </c>
      <c r="G463" s="43" t="s">
        <v>77</v>
      </c>
      <c r="H463" s="55">
        <v>2</v>
      </c>
      <c r="I463" s="56">
        <v>0</v>
      </c>
      <c r="J463" s="57">
        <f>ROUND(H463*I463,2)</f>
        <v>0</v>
      </c>
      <c r="K463" s="58">
        <v>0.20999999999999999</v>
      </c>
      <c r="L463" s="59">
        <f>ROUND(J463*1.21,2)</f>
        <v>0</v>
      </c>
      <c r="M463" s="13"/>
      <c r="N463" s="2"/>
      <c r="O463" s="2"/>
      <c r="P463" s="2"/>
      <c r="Q463" s="33">
        <f>IF(ISNUMBER(K463),IF(H463&gt;0,IF(I463&gt;0,J463,0),0),0)</f>
        <v>0</v>
      </c>
      <c r="R463" s="9">
        <f>IF(ISNUMBER(K463)=FALSE,J463,0)</f>
        <v>0</v>
      </c>
    </row>
    <row r="464" ht="12.75">
      <c r="A464" s="10"/>
      <c r="B464" s="49" t="s">
        <v>48</v>
      </c>
      <c r="C464" s="1"/>
      <c r="D464" s="1"/>
      <c r="E464" s="50" t="s">
        <v>467</v>
      </c>
      <c r="F464" s="1"/>
      <c r="G464" s="1"/>
      <c r="H464" s="40"/>
      <c r="I464" s="1"/>
      <c r="J464" s="40"/>
      <c r="K464" s="1"/>
      <c r="L464" s="1"/>
      <c r="M464" s="13"/>
      <c r="N464" s="2"/>
      <c r="O464" s="2"/>
      <c r="P464" s="2"/>
      <c r="Q464" s="2"/>
    </row>
    <row r="465" ht="12.75">
      <c r="A465" s="10"/>
      <c r="B465" s="49" t="s">
        <v>50</v>
      </c>
      <c r="C465" s="1"/>
      <c r="D465" s="1"/>
      <c r="E465" s="50" t="s">
        <v>468</v>
      </c>
      <c r="F465" s="1"/>
      <c r="G465" s="1"/>
      <c r="H465" s="40"/>
      <c r="I465" s="1"/>
      <c r="J465" s="40"/>
      <c r="K465" s="1"/>
      <c r="L465" s="1"/>
      <c r="M465" s="13"/>
      <c r="N465" s="2"/>
      <c r="O465" s="2"/>
      <c r="P465" s="2"/>
      <c r="Q465" s="2"/>
    </row>
    <row r="466" ht="12.75">
      <c r="A466" s="10"/>
      <c r="B466" s="49" t="s">
        <v>52</v>
      </c>
      <c r="C466" s="1"/>
      <c r="D466" s="1"/>
      <c r="E466" s="50" t="s">
        <v>469</v>
      </c>
      <c r="F466" s="1"/>
      <c r="G466" s="1"/>
      <c r="H466" s="40"/>
      <c r="I466" s="1"/>
      <c r="J466" s="40"/>
      <c r="K466" s="1"/>
      <c r="L466" s="1"/>
      <c r="M466" s="13"/>
      <c r="N466" s="2"/>
      <c r="O466" s="2"/>
      <c r="P466" s="2"/>
      <c r="Q466" s="2"/>
    </row>
    <row r="467" thickBot="1" ht="12.75">
      <c r="A467" s="10"/>
      <c r="B467" s="51" t="s">
        <v>54</v>
      </c>
      <c r="C467" s="52"/>
      <c r="D467" s="52"/>
      <c r="E467" s="53" t="s">
        <v>55</v>
      </c>
      <c r="F467" s="52"/>
      <c r="G467" s="52"/>
      <c r="H467" s="54"/>
      <c r="I467" s="52"/>
      <c r="J467" s="54"/>
      <c r="K467" s="52"/>
      <c r="L467" s="52"/>
      <c r="M467" s="13"/>
      <c r="N467" s="2"/>
      <c r="O467" s="2"/>
      <c r="P467" s="2"/>
      <c r="Q467" s="2"/>
    </row>
    <row r="468" thickTop="1" ht="12.75">
      <c r="A468" s="10"/>
      <c r="B468" s="41">
        <v>83</v>
      </c>
      <c r="C468" s="42" t="s">
        <v>470</v>
      </c>
      <c r="D468" s="42" t="s">
        <v>7</v>
      </c>
      <c r="E468" s="42" t="s">
        <v>471</v>
      </c>
      <c r="F468" s="42" t="s">
        <v>7</v>
      </c>
      <c r="G468" s="43" t="s">
        <v>164</v>
      </c>
      <c r="H468" s="55">
        <v>52.880000000000003</v>
      </c>
      <c r="I468" s="56">
        <v>0</v>
      </c>
      <c r="J468" s="57">
        <f>ROUND(H468*I468,2)</f>
        <v>0</v>
      </c>
      <c r="K468" s="58">
        <v>0.20999999999999999</v>
      </c>
      <c r="L468" s="59">
        <f>ROUND(J468*1.21,2)</f>
        <v>0</v>
      </c>
      <c r="M468" s="13"/>
      <c r="N468" s="2"/>
      <c r="O468" s="2"/>
      <c r="P468" s="2"/>
      <c r="Q468" s="33">
        <f>IF(ISNUMBER(K468),IF(H468&gt;0,IF(I468&gt;0,J468,0),0),0)</f>
        <v>0</v>
      </c>
      <c r="R468" s="9">
        <f>IF(ISNUMBER(K468)=FALSE,J468,0)</f>
        <v>0</v>
      </c>
    </row>
    <row r="469" ht="12.75">
      <c r="A469" s="10"/>
      <c r="B469" s="49" t="s">
        <v>48</v>
      </c>
      <c r="C469" s="1"/>
      <c r="D469" s="1"/>
      <c r="E469" s="50" t="s">
        <v>472</v>
      </c>
      <c r="F469" s="1"/>
      <c r="G469" s="1"/>
      <c r="H469" s="40"/>
      <c r="I469" s="1"/>
      <c r="J469" s="40"/>
      <c r="K469" s="1"/>
      <c r="L469" s="1"/>
      <c r="M469" s="13"/>
      <c r="N469" s="2"/>
      <c r="O469" s="2"/>
      <c r="P469" s="2"/>
      <c r="Q469" s="2"/>
    </row>
    <row r="470" ht="12.75">
      <c r="A470" s="10"/>
      <c r="B470" s="49" t="s">
        <v>50</v>
      </c>
      <c r="C470" s="1"/>
      <c r="D470" s="1"/>
      <c r="E470" s="50" t="s">
        <v>473</v>
      </c>
      <c r="F470" s="1"/>
      <c r="G470" s="1"/>
      <c r="H470" s="40"/>
      <c r="I470" s="1"/>
      <c r="J470" s="40"/>
      <c r="K470" s="1"/>
      <c r="L470" s="1"/>
      <c r="M470" s="13"/>
      <c r="N470" s="2"/>
      <c r="O470" s="2"/>
      <c r="P470" s="2"/>
      <c r="Q470" s="2"/>
    </row>
    <row r="471" ht="12.75">
      <c r="A471" s="10"/>
      <c r="B471" s="49" t="s">
        <v>52</v>
      </c>
      <c r="C471" s="1"/>
      <c r="D471" s="1"/>
      <c r="E471" s="50" t="s">
        <v>474</v>
      </c>
      <c r="F471" s="1"/>
      <c r="G471" s="1"/>
      <c r="H471" s="40"/>
      <c r="I471" s="1"/>
      <c r="J471" s="40"/>
      <c r="K471" s="1"/>
      <c r="L471" s="1"/>
      <c r="M471" s="13"/>
      <c r="N471" s="2"/>
      <c r="O471" s="2"/>
      <c r="P471" s="2"/>
      <c r="Q471" s="2"/>
    </row>
    <row r="472" thickBot="1" ht="12.75">
      <c r="A472" s="10"/>
      <c r="B472" s="51" t="s">
        <v>54</v>
      </c>
      <c r="C472" s="52"/>
      <c r="D472" s="52"/>
      <c r="E472" s="53" t="s">
        <v>55</v>
      </c>
      <c r="F472" s="52"/>
      <c r="G472" s="52"/>
      <c r="H472" s="54"/>
      <c r="I472" s="52"/>
      <c r="J472" s="54"/>
      <c r="K472" s="52"/>
      <c r="L472" s="52"/>
      <c r="M472" s="13"/>
      <c r="N472" s="2"/>
      <c r="O472" s="2"/>
      <c r="P472" s="2"/>
      <c r="Q472" s="2"/>
    </row>
    <row r="473" thickTop="1" ht="12.75">
      <c r="A473" s="10"/>
      <c r="B473" s="41">
        <v>84</v>
      </c>
      <c r="C473" s="42" t="s">
        <v>475</v>
      </c>
      <c r="D473" s="42" t="s">
        <v>7</v>
      </c>
      <c r="E473" s="42" t="s">
        <v>476</v>
      </c>
      <c r="F473" s="42" t="s">
        <v>7</v>
      </c>
      <c r="G473" s="43" t="s">
        <v>164</v>
      </c>
      <c r="H473" s="55">
        <v>12</v>
      </c>
      <c r="I473" s="56">
        <v>0</v>
      </c>
      <c r="J473" s="57">
        <f>ROUND(H473*I473,2)</f>
        <v>0</v>
      </c>
      <c r="K473" s="58">
        <v>0.20999999999999999</v>
      </c>
      <c r="L473" s="59">
        <f>ROUND(J473*1.21,2)</f>
        <v>0</v>
      </c>
      <c r="M473" s="13"/>
      <c r="N473" s="2"/>
      <c r="O473" s="2"/>
      <c r="P473" s="2"/>
      <c r="Q473" s="33">
        <f>IF(ISNUMBER(K473),IF(H473&gt;0,IF(I473&gt;0,J473,0),0),0)</f>
        <v>0</v>
      </c>
      <c r="R473" s="9">
        <f>IF(ISNUMBER(K473)=FALSE,J473,0)</f>
        <v>0</v>
      </c>
    </row>
    <row r="474" ht="12.75">
      <c r="A474" s="10"/>
      <c r="B474" s="49" t="s">
        <v>48</v>
      </c>
      <c r="C474" s="1"/>
      <c r="D474" s="1"/>
      <c r="E474" s="50" t="s">
        <v>477</v>
      </c>
      <c r="F474" s="1"/>
      <c r="G474" s="1"/>
      <c r="H474" s="40"/>
      <c r="I474" s="1"/>
      <c r="J474" s="40"/>
      <c r="K474" s="1"/>
      <c r="L474" s="1"/>
      <c r="M474" s="13"/>
      <c r="N474" s="2"/>
      <c r="O474" s="2"/>
      <c r="P474" s="2"/>
      <c r="Q474" s="2"/>
    </row>
    <row r="475" ht="12.75">
      <c r="A475" s="10"/>
      <c r="B475" s="49" t="s">
        <v>50</v>
      </c>
      <c r="C475" s="1"/>
      <c r="D475" s="1"/>
      <c r="E475" s="50" t="s">
        <v>478</v>
      </c>
      <c r="F475" s="1"/>
      <c r="G475" s="1"/>
      <c r="H475" s="40"/>
      <c r="I475" s="1"/>
      <c r="J475" s="40"/>
      <c r="K475" s="1"/>
      <c r="L475" s="1"/>
      <c r="M475" s="13"/>
      <c r="N475" s="2"/>
      <c r="O475" s="2"/>
      <c r="P475" s="2"/>
      <c r="Q475" s="2"/>
    </row>
    <row r="476" ht="12.75">
      <c r="A476" s="10"/>
      <c r="B476" s="49" t="s">
        <v>52</v>
      </c>
      <c r="C476" s="1"/>
      <c r="D476" s="1"/>
      <c r="E476" s="50" t="s">
        <v>474</v>
      </c>
      <c r="F476" s="1"/>
      <c r="G476" s="1"/>
      <c r="H476" s="40"/>
      <c r="I476" s="1"/>
      <c r="J476" s="40"/>
      <c r="K476" s="1"/>
      <c r="L476" s="1"/>
      <c r="M476" s="13"/>
      <c r="N476" s="2"/>
      <c r="O476" s="2"/>
      <c r="P476" s="2"/>
      <c r="Q476" s="2"/>
    </row>
    <row r="477" thickBot="1" ht="12.75">
      <c r="A477" s="10"/>
      <c r="B477" s="51" t="s">
        <v>54</v>
      </c>
      <c r="C477" s="52"/>
      <c r="D477" s="52"/>
      <c r="E477" s="53" t="s">
        <v>55</v>
      </c>
      <c r="F477" s="52"/>
      <c r="G477" s="52"/>
      <c r="H477" s="54"/>
      <c r="I477" s="52"/>
      <c r="J477" s="54"/>
      <c r="K477" s="52"/>
      <c r="L477" s="52"/>
      <c r="M477" s="13"/>
      <c r="N477" s="2"/>
      <c r="O477" s="2"/>
      <c r="P477" s="2"/>
      <c r="Q477" s="2"/>
    </row>
    <row r="478" thickTop="1" ht="12.75">
      <c r="A478" s="10"/>
      <c r="B478" s="41">
        <v>85</v>
      </c>
      <c r="C478" s="42" t="s">
        <v>479</v>
      </c>
      <c r="D478" s="42" t="s">
        <v>7</v>
      </c>
      <c r="E478" s="42" t="s">
        <v>480</v>
      </c>
      <c r="F478" s="42" t="s">
        <v>7</v>
      </c>
      <c r="G478" s="43" t="s">
        <v>164</v>
      </c>
      <c r="H478" s="55">
        <v>11</v>
      </c>
      <c r="I478" s="56">
        <v>0</v>
      </c>
      <c r="J478" s="57">
        <f>ROUND(H478*I478,2)</f>
        <v>0</v>
      </c>
      <c r="K478" s="58">
        <v>0.20999999999999999</v>
      </c>
      <c r="L478" s="59">
        <f>ROUND(J478*1.21,2)</f>
        <v>0</v>
      </c>
      <c r="M478" s="13"/>
      <c r="N478" s="2"/>
      <c r="O478" s="2"/>
      <c r="P478" s="2"/>
      <c r="Q478" s="33">
        <f>IF(ISNUMBER(K478),IF(H478&gt;0,IF(I478&gt;0,J478,0),0),0)</f>
        <v>0</v>
      </c>
      <c r="R478" s="9">
        <f>IF(ISNUMBER(K478)=FALSE,J478,0)</f>
        <v>0</v>
      </c>
    </row>
    <row r="479" ht="12.75">
      <c r="A479" s="10"/>
      <c r="B479" s="49" t="s">
        <v>48</v>
      </c>
      <c r="C479" s="1"/>
      <c r="D479" s="1"/>
      <c r="E479" s="50" t="s">
        <v>481</v>
      </c>
      <c r="F479" s="1"/>
      <c r="G479" s="1"/>
      <c r="H479" s="40"/>
      <c r="I479" s="1"/>
      <c r="J479" s="40"/>
      <c r="K479" s="1"/>
      <c r="L479" s="1"/>
      <c r="M479" s="13"/>
      <c r="N479" s="2"/>
      <c r="O479" s="2"/>
      <c r="P479" s="2"/>
      <c r="Q479" s="2"/>
    </row>
    <row r="480" ht="12.75">
      <c r="A480" s="10"/>
      <c r="B480" s="49" t="s">
        <v>50</v>
      </c>
      <c r="C480" s="1"/>
      <c r="D480" s="1"/>
      <c r="E480" s="50" t="s">
        <v>482</v>
      </c>
      <c r="F480" s="1"/>
      <c r="G480" s="1"/>
      <c r="H480" s="40"/>
      <c r="I480" s="1"/>
      <c r="J480" s="40"/>
      <c r="K480" s="1"/>
      <c r="L480" s="1"/>
      <c r="M480" s="13"/>
      <c r="N480" s="2"/>
      <c r="O480" s="2"/>
      <c r="P480" s="2"/>
      <c r="Q480" s="2"/>
    </row>
    <row r="481" ht="12.75">
      <c r="A481" s="10"/>
      <c r="B481" s="49" t="s">
        <v>52</v>
      </c>
      <c r="C481" s="1"/>
      <c r="D481" s="1"/>
      <c r="E481" s="50" t="s">
        <v>483</v>
      </c>
      <c r="F481" s="1"/>
      <c r="G481" s="1"/>
      <c r="H481" s="40"/>
      <c r="I481" s="1"/>
      <c r="J481" s="40"/>
      <c r="K481" s="1"/>
      <c r="L481" s="1"/>
      <c r="M481" s="13"/>
      <c r="N481" s="2"/>
      <c r="O481" s="2"/>
      <c r="P481" s="2"/>
      <c r="Q481" s="2"/>
    </row>
    <row r="482" thickBot="1" ht="12.75">
      <c r="A482" s="10"/>
      <c r="B482" s="51" t="s">
        <v>54</v>
      </c>
      <c r="C482" s="52"/>
      <c r="D482" s="52"/>
      <c r="E482" s="53" t="s">
        <v>55</v>
      </c>
      <c r="F482" s="52"/>
      <c r="G482" s="52"/>
      <c r="H482" s="54"/>
      <c r="I482" s="52"/>
      <c r="J482" s="54"/>
      <c r="K482" s="52"/>
      <c r="L482" s="52"/>
      <c r="M482" s="13"/>
      <c r="N482" s="2"/>
      <c r="O482" s="2"/>
      <c r="P482" s="2"/>
      <c r="Q482" s="2"/>
    </row>
    <row r="483" thickTop="1" ht="12.75">
      <c r="A483" s="10"/>
      <c r="B483" s="41">
        <v>86</v>
      </c>
      <c r="C483" s="42" t="s">
        <v>484</v>
      </c>
      <c r="D483" s="42" t="s">
        <v>7</v>
      </c>
      <c r="E483" s="42" t="s">
        <v>485</v>
      </c>
      <c r="F483" s="42" t="s">
        <v>7</v>
      </c>
      <c r="G483" s="43" t="s">
        <v>164</v>
      </c>
      <c r="H483" s="55">
        <v>93.849999999999994</v>
      </c>
      <c r="I483" s="56">
        <v>0</v>
      </c>
      <c r="J483" s="57">
        <f>ROUND(H483*I483,2)</f>
        <v>0</v>
      </c>
      <c r="K483" s="58">
        <v>0.20999999999999999</v>
      </c>
      <c r="L483" s="59">
        <f>ROUND(J483*1.21,2)</f>
        <v>0</v>
      </c>
      <c r="M483" s="13"/>
      <c r="N483" s="2"/>
      <c r="O483" s="2"/>
      <c r="P483" s="2"/>
      <c r="Q483" s="33">
        <f>IF(ISNUMBER(K483),IF(H483&gt;0,IF(I483&gt;0,J483,0),0),0)</f>
        <v>0</v>
      </c>
      <c r="R483" s="9">
        <f>IF(ISNUMBER(K483)=FALSE,J483,0)</f>
        <v>0</v>
      </c>
    </row>
    <row r="484" ht="12.75">
      <c r="A484" s="10"/>
      <c r="B484" s="49" t="s">
        <v>48</v>
      </c>
      <c r="C484" s="1"/>
      <c r="D484" s="1"/>
      <c r="E484" s="50" t="s">
        <v>7</v>
      </c>
      <c r="F484" s="1"/>
      <c r="G484" s="1"/>
      <c r="H484" s="40"/>
      <c r="I484" s="1"/>
      <c r="J484" s="40"/>
      <c r="K484" s="1"/>
      <c r="L484" s="1"/>
      <c r="M484" s="13"/>
      <c r="N484" s="2"/>
      <c r="O484" s="2"/>
      <c r="P484" s="2"/>
      <c r="Q484" s="2"/>
    </row>
    <row r="485" ht="12.75">
      <c r="A485" s="10"/>
      <c r="B485" s="49" t="s">
        <v>50</v>
      </c>
      <c r="C485" s="1"/>
      <c r="D485" s="1"/>
      <c r="E485" s="50" t="s">
        <v>486</v>
      </c>
      <c r="F485" s="1"/>
      <c r="G485" s="1"/>
      <c r="H485" s="40"/>
      <c r="I485" s="1"/>
      <c r="J485" s="40"/>
      <c r="K485" s="1"/>
      <c r="L485" s="1"/>
      <c r="M485" s="13"/>
      <c r="N485" s="2"/>
      <c r="O485" s="2"/>
      <c r="P485" s="2"/>
      <c r="Q485" s="2"/>
    </row>
    <row r="486" ht="12.75">
      <c r="A486" s="10"/>
      <c r="B486" s="49" t="s">
        <v>52</v>
      </c>
      <c r="C486" s="1"/>
      <c r="D486" s="1"/>
      <c r="E486" s="50" t="s">
        <v>487</v>
      </c>
      <c r="F486" s="1"/>
      <c r="G486" s="1"/>
      <c r="H486" s="40"/>
      <c r="I486" s="1"/>
      <c r="J486" s="40"/>
      <c r="K486" s="1"/>
      <c r="L486" s="1"/>
      <c r="M486" s="13"/>
      <c r="N486" s="2"/>
      <c r="O486" s="2"/>
      <c r="P486" s="2"/>
      <c r="Q486" s="2"/>
    </row>
    <row r="487" thickBot="1" ht="12.75">
      <c r="A487" s="10"/>
      <c r="B487" s="51" t="s">
        <v>54</v>
      </c>
      <c r="C487" s="52"/>
      <c r="D487" s="52"/>
      <c r="E487" s="53" t="s">
        <v>55</v>
      </c>
      <c r="F487" s="52"/>
      <c r="G487" s="52"/>
      <c r="H487" s="54"/>
      <c r="I487" s="52"/>
      <c r="J487" s="54"/>
      <c r="K487" s="52"/>
      <c r="L487" s="52"/>
      <c r="M487" s="13"/>
      <c r="N487" s="2"/>
      <c r="O487" s="2"/>
      <c r="P487" s="2"/>
      <c r="Q487" s="2"/>
    </row>
    <row r="488" thickTop="1" ht="12.75">
      <c r="A488" s="10"/>
      <c r="B488" s="41">
        <v>87</v>
      </c>
      <c r="C488" s="42" t="s">
        <v>488</v>
      </c>
      <c r="D488" s="42" t="s">
        <v>7</v>
      </c>
      <c r="E488" s="42" t="s">
        <v>489</v>
      </c>
      <c r="F488" s="42" t="s">
        <v>7</v>
      </c>
      <c r="G488" s="43" t="s">
        <v>164</v>
      </c>
      <c r="H488" s="55">
        <v>55.850000000000001</v>
      </c>
      <c r="I488" s="56">
        <v>0</v>
      </c>
      <c r="J488" s="57">
        <f>ROUND(H488*I488,2)</f>
        <v>0</v>
      </c>
      <c r="K488" s="58">
        <v>0.20999999999999999</v>
      </c>
      <c r="L488" s="59">
        <f>ROUND(J488*1.21,2)</f>
        <v>0</v>
      </c>
      <c r="M488" s="13"/>
      <c r="N488" s="2"/>
      <c r="O488" s="2"/>
      <c r="P488" s="2"/>
      <c r="Q488" s="33">
        <f>IF(ISNUMBER(K488),IF(H488&gt;0,IF(I488&gt;0,J488,0),0),0)</f>
        <v>0</v>
      </c>
      <c r="R488" s="9">
        <f>IF(ISNUMBER(K488)=FALSE,J488,0)</f>
        <v>0</v>
      </c>
    </row>
    <row r="489" ht="12.75">
      <c r="A489" s="10"/>
      <c r="B489" s="49" t="s">
        <v>48</v>
      </c>
      <c r="C489" s="1"/>
      <c r="D489" s="1"/>
      <c r="E489" s="50" t="s">
        <v>7</v>
      </c>
      <c r="F489" s="1"/>
      <c r="G489" s="1"/>
      <c r="H489" s="40"/>
      <c r="I489" s="1"/>
      <c r="J489" s="40"/>
      <c r="K489" s="1"/>
      <c r="L489" s="1"/>
      <c r="M489" s="13"/>
      <c r="N489" s="2"/>
      <c r="O489" s="2"/>
      <c r="P489" s="2"/>
      <c r="Q489" s="2"/>
    </row>
    <row r="490" ht="12.75">
      <c r="A490" s="10"/>
      <c r="B490" s="49" t="s">
        <v>50</v>
      </c>
      <c r="C490" s="1"/>
      <c r="D490" s="1"/>
      <c r="E490" s="50" t="s">
        <v>490</v>
      </c>
      <c r="F490" s="1"/>
      <c r="G490" s="1"/>
      <c r="H490" s="40"/>
      <c r="I490" s="1"/>
      <c r="J490" s="40"/>
      <c r="K490" s="1"/>
      <c r="L490" s="1"/>
      <c r="M490" s="13"/>
      <c r="N490" s="2"/>
      <c r="O490" s="2"/>
      <c r="P490" s="2"/>
      <c r="Q490" s="2"/>
    </row>
    <row r="491" ht="12.75">
      <c r="A491" s="10"/>
      <c r="B491" s="49" t="s">
        <v>52</v>
      </c>
      <c r="C491" s="1"/>
      <c r="D491" s="1"/>
      <c r="E491" s="50" t="s">
        <v>491</v>
      </c>
      <c r="F491" s="1"/>
      <c r="G491" s="1"/>
      <c r="H491" s="40"/>
      <c r="I491" s="1"/>
      <c r="J491" s="40"/>
      <c r="K491" s="1"/>
      <c r="L491" s="1"/>
      <c r="M491" s="13"/>
      <c r="N491" s="2"/>
      <c r="O491" s="2"/>
      <c r="P491" s="2"/>
      <c r="Q491" s="2"/>
    </row>
    <row r="492" thickBot="1" ht="12.75">
      <c r="A492" s="10"/>
      <c r="B492" s="51" t="s">
        <v>54</v>
      </c>
      <c r="C492" s="52"/>
      <c r="D492" s="52"/>
      <c r="E492" s="53" t="s">
        <v>55</v>
      </c>
      <c r="F492" s="52"/>
      <c r="G492" s="52"/>
      <c r="H492" s="54"/>
      <c r="I492" s="52"/>
      <c r="J492" s="54"/>
      <c r="K492" s="52"/>
      <c r="L492" s="52"/>
      <c r="M492" s="13"/>
      <c r="N492" s="2"/>
      <c r="O492" s="2"/>
      <c r="P492" s="2"/>
      <c r="Q492" s="2"/>
    </row>
    <row r="493" thickTop="1" ht="12.75">
      <c r="A493" s="10"/>
      <c r="B493" s="41">
        <v>88</v>
      </c>
      <c r="C493" s="42" t="s">
        <v>492</v>
      </c>
      <c r="D493" s="42" t="s">
        <v>7</v>
      </c>
      <c r="E493" s="42" t="s">
        <v>493</v>
      </c>
      <c r="F493" s="42" t="s">
        <v>7</v>
      </c>
      <c r="G493" s="43" t="s">
        <v>287</v>
      </c>
      <c r="H493" s="55">
        <v>417.74099999999999</v>
      </c>
      <c r="I493" s="56">
        <v>0</v>
      </c>
      <c r="J493" s="57">
        <f>ROUND(H493*I493,2)</f>
        <v>0</v>
      </c>
      <c r="K493" s="58">
        <v>0.20999999999999999</v>
      </c>
      <c r="L493" s="59">
        <f>ROUND(J493*1.21,2)</f>
        <v>0</v>
      </c>
      <c r="M493" s="13"/>
      <c r="N493" s="2"/>
      <c r="O493" s="2"/>
      <c r="P493" s="2"/>
      <c r="Q493" s="33">
        <f>IF(ISNUMBER(K493),IF(H493&gt;0,IF(I493&gt;0,J493,0),0),0)</f>
        <v>0</v>
      </c>
      <c r="R493" s="9">
        <f>IF(ISNUMBER(K493)=FALSE,J493,0)</f>
        <v>0</v>
      </c>
    </row>
    <row r="494" ht="12.75">
      <c r="A494" s="10"/>
      <c r="B494" s="49" t="s">
        <v>48</v>
      </c>
      <c r="C494" s="1"/>
      <c r="D494" s="1"/>
      <c r="E494" s="50" t="s">
        <v>494</v>
      </c>
      <c r="F494" s="1"/>
      <c r="G494" s="1"/>
      <c r="H494" s="40"/>
      <c r="I494" s="1"/>
      <c r="J494" s="40"/>
      <c r="K494" s="1"/>
      <c r="L494" s="1"/>
      <c r="M494" s="13"/>
      <c r="N494" s="2"/>
      <c r="O494" s="2"/>
      <c r="P494" s="2"/>
      <c r="Q494" s="2"/>
    </row>
    <row r="495" ht="12.75">
      <c r="A495" s="10"/>
      <c r="B495" s="49" t="s">
        <v>50</v>
      </c>
      <c r="C495" s="1"/>
      <c r="D495" s="1"/>
      <c r="E495" s="50" t="s">
        <v>495</v>
      </c>
      <c r="F495" s="1"/>
      <c r="G495" s="1"/>
      <c r="H495" s="40"/>
      <c r="I495" s="1"/>
      <c r="J495" s="40"/>
      <c r="K495" s="1"/>
      <c r="L495" s="1"/>
      <c r="M495" s="13"/>
      <c r="N495" s="2"/>
      <c r="O495" s="2"/>
      <c r="P495" s="2"/>
      <c r="Q495" s="2"/>
    </row>
    <row r="496" ht="12.75">
      <c r="A496" s="10"/>
      <c r="B496" s="49" t="s">
        <v>52</v>
      </c>
      <c r="C496" s="1"/>
      <c r="D496" s="1"/>
      <c r="E496" s="50" t="s">
        <v>496</v>
      </c>
      <c r="F496" s="1"/>
      <c r="G496" s="1"/>
      <c r="H496" s="40"/>
      <c r="I496" s="1"/>
      <c r="J496" s="40"/>
      <c r="K496" s="1"/>
      <c r="L496" s="1"/>
      <c r="M496" s="13"/>
      <c r="N496" s="2"/>
      <c r="O496" s="2"/>
      <c r="P496" s="2"/>
      <c r="Q496" s="2"/>
    </row>
    <row r="497" thickBot="1" ht="12.75">
      <c r="A497" s="10"/>
      <c r="B497" s="51" t="s">
        <v>54</v>
      </c>
      <c r="C497" s="52"/>
      <c r="D497" s="52"/>
      <c r="E497" s="53" t="s">
        <v>55</v>
      </c>
      <c r="F497" s="52"/>
      <c r="G497" s="52"/>
      <c r="H497" s="54"/>
      <c r="I497" s="52"/>
      <c r="J497" s="54"/>
      <c r="K497" s="52"/>
      <c r="L497" s="52"/>
      <c r="M497" s="13"/>
      <c r="N497" s="2"/>
      <c r="O497" s="2"/>
      <c r="P497" s="2"/>
      <c r="Q497" s="2"/>
    </row>
    <row r="498" thickTop="1" ht="12.75">
      <c r="A498" s="10"/>
      <c r="B498" s="41">
        <v>89</v>
      </c>
      <c r="C498" s="42" t="s">
        <v>497</v>
      </c>
      <c r="D498" s="42" t="s">
        <v>7</v>
      </c>
      <c r="E498" s="42" t="s">
        <v>498</v>
      </c>
      <c r="F498" s="42" t="s">
        <v>7</v>
      </c>
      <c r="G498" s="43" t="s">
        <v>129</v>
      </c>
      <c r="H498" s="55">
        <v>247.09999999999999</v>
      </c>
      <c r="I498" s="56">
        <v>0</v>
      </c>
      <c r="J498" s="57">
        <f>ROUND(H498*I498,2)</f>
        <v>0</v>
      </c>
      <c r="K498" s="58">
        <v>0.20999999999999999</v>
      </c>
      <c r="L498" s="59">
        <f>ROUND(J498*1.21,2)</f>
        <v>0</v>
      </c>
      <c r="M498" s="13"/>
      <c r="N498" s="2"/>
      <c r="O498" s="2"/>
      <c r="P498" s="2"/>
      <c r="Q498" s="33">
        <f>IF(ISNUMBER(K498),IF(H498&gt;0,IF(I498&gt;0,J498,0),0),0)</f>
        <v>0</v>
      </c>
      <c r="R498" s="9">
        <f>IF(ISNUMBER(K498)=FALSE,J498,0)</f>
        <v>0</v>
      </c>
    </row>
    <row r="499" ht="12.75">
      <c r="A499" s="10"/>
      <c r="B499" s="49" t="s">
        <v>48</v>
      </c>
      <c r="C499" s="1"/>
      <c r="D499" s="1"/>
      <c r="E499" s="50" t="s">
        <v>499</v>
      </c>
      <c r="F499" s="1"/>
      <c r="G499" s="1"/>
      <c r="H499" s="40"/>
      <c r="I499" s="1"/>
      <c r="J499" s="40"/>
      <c r="K499" s="1"/>
      <c r="L499" s="1"/>
      <c r="M499" s="13"/>
      <c r="N499" s="2"/>
      <c r="O499" s="2"/>
      <c r="P499" s="2"/>
      <c r="Q499" s="2"/>
    </row>
    <row r="500" ht="12.75">
      <c r="A500" s="10"/>
      <c r="B500" s="49" t="s">
        <v>50</v>
      </c>
      <c r="C500" s="1"/>
      <c r="D500" s="1"/>
      <c r="E500" s="50" t="s">
        <v>500</v>
      </c>
      <c r="F500" s="1"/>
      <c r="G500" s="1"/>
      <c r="H500" s="40"/>
      <c r="I500" s="1"/>
      <c r="J500" s="40"/>
      <c r="K500" s="1"/>
      <c r="L500" s="1"/>
      <c r="M500" s="13"/>
      <c r="N500" s="2"/>
      <c r="O500" s="2"/>
      <c r="P500" s="2"/>
      <c r="Q500" s="2"/>
    </row>
    <row r="501" ht="12.75">
      <c r="A501" s="10"/>
      <c r="B501" s="49" t="s">
        <v>52</v>
      </c>
      <c r="C501" s="1"/>
      <c r="D501" s="1"/>
      <c r="E501" s="50" t="s">
        <v>501</v>
      </c>
      <c r="F501" s="1"/>
      <c r="G501" s="1"/>
      <c r="H501" s="40"/>
      <c r="I501" s="1"/>
      <c r="J501" s="40"/>
      <c r="K501" s="1"/>
      <c r="L501" s="1"/>
      <c r="M501" s="13"/>
      <c r="N501" s="2"/>
      <c r="O501" s="2"/>
      <c r="P501" s="2"/>
      <c r="Q501" s="2"/>
    </row>
    <row r="502" thickBot="1" ht="12.75">
      <c r="A502" s="10"/>
      <c r="B502" s="51" t="s">
        <v>54</v>
      </c>
      <c r="C502" s="52"/>
      <c r="D502" s="52"/>
      <c r="E502" s="53" t="s">
        <v>55</v>
      </c>
      <c r="F502" s="52"/>
      <c r="G502" s="52"/>
      <c r="H502" s="54"/>
      <c r="I502" s="52"/>
      <c r="J502" s="54"/>
      <c r="K502" s="52"/>
      <c r="L502" s="52"/>
      <c r="M502" s="13"/>
      <c r="N502" s="2"/>
      <c r="O502" s="2"/>
      <c r="P502" s="2"/>
      <c r="Q502" s="2"/>
    </row>
    <row r="503" thickTop="1" ht="12.75">
      <c r="A503" s="10"/>
      <c r="B503" s="41">
        <v>90</v>
      </c>
      <c r="C503" s="42" t="s">
        <v>502</v>
      </c>
      <c r="D503" s="42" t="s">
        <v>7</v>
      </c>
      <c r="E503" s="42" t="s">
        <v>503</v>
      </c>
      <c r="F503" s="42" t="s">
        <v>7</v>
      </c>
      <c r="G503" s="43" t="s">
        <v>129</v>
      </c>
      <c r="H503" s="55">
        <v>52.530000000000001</v>
      </c>
      <c r="I503" s="56">
        <v>0</v>
      </c>
      <c r="J503" s="57">
        <f>ROUND(H503*I503,2)</f>
        <v>0</v>
      </c>
      <c r="K503" s="58">
        <v>0.20999999999999999</v>
      </c>
      <c r="L503" s="59">
        <f>ROUND(J503*1.21,2)</f>
        <v>0</v>
      </c>
      <c r="M503" s="13"/>
      <c r="N503" s="2"/>
      <c r="O503" s="2"/>
      <c r="P503" s="2"/>
      <c r="Q503" s="33">
        <f>IF(ISNUMBER(K503),IF(H503&gt;0,IF(I503&gt;0,J503,0),0),0)</f>
        <v>0</v>
      </c>
      <c r="R503" s="9">
        <f>IF(ISNUMBER(K503)=FALSE,J503,0)</f>
        <v>0</v>
      </c>
    </row>
    <row r="504" ht="12.75">
      <c r="A504" s="10"/>
      <c r="B504" s="49" t="s">
        <v>48</v>
      </c>
      <c r="C504" s="1"/>
      <c r="D504" s="1"/>
      <c r="E504" s="50" t="s">
        <v>504</v>
      </c>
      <c r="F504" s="1"/>
      <c r="G504" s="1"/>
      <c r="H504" s="40"/>
      <c r="I504" s="1"/>
      <c r="J504" s="40"/>
      <c r="K504" s="1"/>
      <c r="L504" s="1"/>
      <c r="M504" s="13"/>
      <c r="N504" s="2"/>
      <c r="O504" s="2"/>
      <c r="P504" s="2"/>
      <c r="Q504" s="2"/>
    </row>
    <row r="505" ht="12.75">
      <c r="A505" s="10"/>
      <c r="B505" s="49" t="s">
        <v>50</v>
      </c>
      <c r="C505" s="1"/>
      <c r="D505" s="1"/>
      <c r="E505" s="50" t="s">
        <v>505</v>
      </c>
      <c r="F505" s="1"/>
      <c r="G505" s="1"/>
      <c r="H505" s="40"/>
      <c r="I505" s="1"/>
      <c r="J505" s="40"/>
      <c r="K505" s="1"/>
      <c r="L505" s="1"/>
      <c r="M505" s="13"/>
      <c r="N505" s="2"/>
      <c r="O505" s="2"/>
      <c r="P505" s="2"/>
      <c r="Q505" s="2"/>
    </row>
    <row r="506" ht="12.75">
      <c r="A506" s="10"/>
      <c r="B506" s="49" t="s">
        <v>52</v>
      </c>
      <c r="C506" s="1"/>
      <c r="D506" s="1"/>
      <c r="E506" s="50" t="s">
        <v>501</v>
      </c>
      <c r="F506" s="1"/>
      <c r="G506" s="1"/>
      <c r="H506" s="40"/>
      <c r="I506" s="1"/>
      <c r="J506" s="40"/>
      <c r="K506" s="1"/>
      <c r="L506" s="1"/>
      <c r="M506" s="13"/>
      <c r="N506" s="2"/>
      <c r="O506" s="2"/>
      <c r="P506" s="2"/>
      <c r="Q506" s="2"/>
    </row>
    <row r="507" thickBot="1" ht="12.75">
      <c r="A507" s="10"/>
      <c r="B507" s="51" t="s">
        <v>54</v>
      </c>
      <c r="C507" s="52"/>
      <c r="D507" s="52"/>
      <c r="E507" s="53" t="s">
        <v>55</v>
      </c>
      <c r="F507" s="52"/>
      <c r="G507" s="52"/>
      <c r="H507" s="54"/>
      <c r="I507" s="52"/>
      <c r="J507" s="54"/>
      <c r="K507" s="52"/>
      <c r="L507" s="52"/>
      <c r="M507" s="13"/>
      <c r="N507" s="2"/>
      <c r="O507" s="2"/>
      <c r="P507" s="2"/>
      <c r="Q507" s="2"/>
    </row>
    <row r="508" thickTop="1" ht="12.75">
      <c r="A508" s="10"/>
      <c r="B508" s="41">
        <v>91</v>
      </c>
      <c r="C508" s="42" t="s">
        <v>506</v>
      </c>
      <c r="D508" s="42" t="s">
        <v>7</v>
      </c>
      <c r="E508" s="42" t="s">
        <v>507</v>
      </c>
      <c r="F508" s="42" t="s">
        <v>7</v>
      </c>
      <c r="G508" s="43" t="s">
        <v>232</v>
      </c>
      <c r="H508" s="55">
        <v>98</v>
      </c>
      <c r="I508" s="56">
        <v>0</v>
      </c>
      <c r="J508" s="57">
        <f>ROUND(H508*I508,2)</f>
        <v>0</v>
      </c>
      <c r="K508" s="58">
        <v>0.20999999999999999</v>
      </c>
      <c r="L508" s="59">
        <f>ROUND(J508*1.21,2)</f>
        <v>0</v>
      </c>
      <c r="M508" s="13"/>
      <c r="N508" s="2"/>
      <c r="O508" s="2"/>
      <c r="P508" s="2"/>
      <c r="Q508" s="33">
        <f>IF(ISNUMBER(K508),IF(H508&gt;0,IF(I508&gt;0,J508,0),0),0)</f>
        <v>0</v>
      </c>
      <c r="R508" s="9">
        <f>IF(ISNUMBER(K508)=FALSE,J508,0)</f>
        <v>0</v>
      </c>
    </row>
    <row r="509" ht="12.75">
      <c r="A509" s="10"/>
      <c r="B509" s="49" t="s">
        <v>48</v>
      </c>
      <c r="C509" s="1"/>
      <c r="D509" s="1"/>
      <c r="E509" s="50" t="s">
        <v>508</v>
      </c>
      <c r="F509" s="1"/>
      <c r="G509" s="1"/>
      <c r="H509" s="40"/>
      <c r="I509" s="1"/>
      <c r="J509" s="40"/>
      <c r="K509" s="1"/>
      <c r="L509" s="1"/>
      <c r="M509" s="13"/>
      <c r="N509" s="2"/>
      <c r="O509" s="2"/>
      <c r="P509" s="2"/>
      <c r="Q509" s="2"/>
    </row>
    <row r="510" ht="12.75">
      <c r="A510" s="10"/>
      <c r="B510" s="49" t="s">
        <v>50</v>
      </c>
      <c r="C510" s="1"/>
      <c r="D510" s="1"/>
      <c r="E510" s="50" t="s">
        <v>509</v>
      </c>
      <c r="F510" s="1"/>
      <c r="G510" s="1"/>
      <c r="H510" s="40"/>
      <c r="I510" s="1"/>
      <c r="J510" s="40"/>
      <c r="K510" s="1"/>
      <c r="L510" s="1"/>
      <c r="M510" s="13"/>
      <c r="N510" s="2"/>
      <c r="O510" s="2"/>
      <c r="P510" s="2"/>
      <c r="Q510" s="2"/>
    </row>
    <row r="511" ht="12.75">
      <c r="A511" s="10"/>
      <c r="B511" s="49" t="s">
        <v>52</v>
      </c>
      <c r="C511" s="1"/>
      <c r="D511" s="1"/>
      <c r="E511" s="50" t="s">
        <v>510</v>
      </c>
      <c r="F511" s="1"/>
      <c r="G511" s="1"/>
      <c r="H511" s="40"/>
      <c r="I511" s="1"/>
      <c r="J511" s="40"/>
      <c r="K511" s="1"/>
      <c r="L511" s="1"/>
      <c r="M511" s="13"/>
      <c r="N511" s="2"/>
      <c r="O511" s="2"/>
      <c r="P511" s="2"/>
      <c r="Q511" s="2"/>
    </row>
    <row r="512" thickBot="1" ht="12.75">
      <c r="A512" s="10"/>
      <c r="B512" s="51" t="s">
        <v>54</v>
      </c>
      <c r="C512" s="52"/>
      <c r="D512" s="52"/>
      <c r="E512" s="53" t="s">
        <v>55</v>
      </c>
      <c r="F512" s="52"/>
      <c r="G512" s="52"/>
      <c r="H512" s="54"/>
      <c r="I512" s="52"/>
      <c r="J512" s="54"/>
      <c r="K512" s="52"/>
      <c r="L512" s="52"/>
      <c r="M512" s="13"/>
      <c r="N512" s="2"/>
      <c r="O512" s="2"/>
      <c r="P512" s="2"/>
      <c r="Q512" s="2"/>
    </row>
    <row r="513" thickTop="1" thickBot="1" ht="25" customHeight="1">
      <c r="A513" s="10"/>
      <c r="B513" s="1"/>
      <c r="C513" s="60">
        <v>9</v>
      </c>
      <c r="D513" s="1"/>
      <c r="E513" s="60" t="s">
        <v>100</v>
      </c>
      <c r="F513" s="1"/>
      <c r="G513" s="61" t="s">
        <v>81</v>
      </c>
      <c r="H513" s="62">
        <f>J423+J428+J433+J438+J443+J448+J453+J458+J463+J468+J473+J478+J483+J488+J493+J498+J503+J508</f>
        <v>0</v>
      </c>
      <c r="I513" s="61" t="s">
        <v>82</v>
      </c>
      <c r="J513" s="63">
        <f>(L513-H513)</f>
        <v>0</v>
      </c>
      <c r="K513" s="61" t="s">
        <v>83</v>
      </c>
      <c r="L513" s="64">
        <f>ROUND((J423+J428+J433+J438+J443+J448+J453+J458+J463+J468+J473+J478+J483+J488+J493+J498+J503+J508)*1.21,2)</f>
        <v>0</v>
      </c>
      <c r="M513" s="13"/>
      <c r="N513" s="2"/>
      <c r="O513" s="2"/>
      <c r="P513" s="2"/>
      <c r="Q513" s="33">
        <f>0+Q423+Q428+Q433+Q438+Q443+Q448+Q453+Q458+Q463+Q468+Q473+Q478+Q483+Q488+Q493+Q498+Q503+Q508</f>
        <v>0</v>
      </c>
      <c r="R513" s="9">
        <f>0+R423+R428+R433+R438+R443+R448+R453+R458+R463+R468+R473+R478+R483+R488+R493+R498+R503+R508</f>
        <v>0</v>
      </c>
      <c r="S513" s="65">
        <f>Q513*(1+J513)+R513</f>
        <v>0</v>
      </c>
    </row>
    <row r="514" thickTop="1" thickBot="1" ht="25" customHeight="1">
      <c r="A514" s="10"/>
      <c r="B514" s="66"/>
      <c r="C514" s="66"/>
      <c r="D514" s="66"/>
      <c r="E514" s="66"/>
      <c r="F514" s="66"/>
      <c r="G514" s="67" t="s">
        <v>84</v>
      </c>
      <c r="H514" s="68">
        <f>0+J423+J428+J433+J438+J443+J448+J453+J458+J463+J468+J473+J478+J483+J488+J493+J498+J503+J508</f>
        <v>0</v>
      </c>
      <c r="I514" s="67" t="s">
        <v>85</v>
      </c>
      <c r="J514" s="69">
        <f>0+J513</f>
        <v>0</v>
      </c>
      <c r="K514" s="67" t="s">
        <v>86</v>
      </c>
      <c r="L514" s="70">
        <f>0+L513</f>
        <v>0</v>
      </c>
      <c r="M514" s="13"/>
      <c r="N514" s="2"/>
      <c r="O514" s="2"/>
      <c r="P514" s="2"/>
      <c r="Q514" s="2"/>
    </row>
    <row r="515" ht="12.75">
      <c r="A515" s="14"/>
      <c r="B515" s="4"/>
      <c r="C515" s="4"/>
      <c r="D515" s="4"/>
      <c r="E515" s="4"/>
      <c r="F515" s="4"/>
      <c r="G515" s="4"/>
      <c r="H515" s="71"/>
      <c r="I515" s="4"/>
      <c r="J515" s="71"/>
      <c r="K515" s="4"/>
      <c r="L515" s="4"/>
      <c r="M515" s="15"/>
      <c r="N515" s="2"/>
      <c r="O515" s="2"/>
      <c r="P515" s="2"/>
      <c r="Q515" s="2"/>
    </row>
    <row r="516" ht="12.7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2"/>
      <c r="O516" s="2"/>
      <c r="P516" s="2"/>
      <c r="Q516" s="2"/>
    </row>
  </sheetData>
  <mergeCells count="39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30:C31"/>
    <mergeCell ref="B35:D35"/>
    <mergeCell ref="B36:D36"/>
    <mergeCell ref="B37:D37"/>
    <mergeCell ref="B38:D38"/>
    <mergeCell ref="B40:D40"/>
    <mergeCell ref="B41:D41"/>
    <mergeCell ref="B42:D42"/>
    <mergeCell ref="B43:D43"/>
    <mergeCell ref="B33:L33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8:D88"/>
    <mergeCell ref="B89:D89"/>
    <mergeCell ref="B90:D90"/>
    <mergeCell ref="B91:D91"/>
    <mergeCell ref="B93:D93"/>
    <mergeCell ref="B94:D94"/>
    <mergeCell ref="B95:D95"/>
    <mergeCell ref="B96:D96"/>
    <mergeCell ref="B86:L86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21:D221"/>
    <mergeCell ref="B222:D222"/>
    <mergeCell ref="B223:D223"/>
    <mergeCell ref="B224:D224"/>
    <mergeCell ref="B287:D287"/>
    <mergeCell ref="B288:D288"/>
    <mergeCell ref="B289:D289"/>
    <mergeCell ref="B290:D290"/>
    <mergeCell ref="B292:D292"/>
    <mergeCell ref="B293:D293"/>
    <mergeCell ref="B294:D294"/>
    <mergeCell ref="B295:D295"/>
    <mergeCell ref="B297:D297"/>
    <mergeCell ref="B298:D298"/>
    <mergeCell ref="B299:D299"/>
    <mergeCell ref="B300:D300"/>
    <mergeCell ref="B302:D302"/>
    <mergeCell ref="B303:D303"/>
    <mergeCell ref="B304:D304"/>
    <mergeCell ref="B305:D305"/>
    <mergeCell ref="B307:D307"/>
    <mergeCell ref="B308:D308"/>
    <mergeCell ref="B309:D309"/>
    <mergeCell ref="B310:D310"/>
    <mergeCell ref="B429:D429"/>
    <mergeCell ref="B430:D430"/>
    <mergeCell ref="B431:D431"/>
    <mergeCell ref="B432:D432"/>
    <mergeCell ref="B434:D434"/>
    <mergeCell ref="B435:D435"/>
    <mergeCell ref="B436:D436"/>
    <mergeCell ref="B437:D437"/>
    <mergeCell ref="B439:D439"/>
    <mergeCell ref="B440:D440"/>
    <mergeCell ref="B441:D441"/>
    <mergeCell ref="B442:D442"/>
    <mergeCell ref="B444:D444"/>
    <mergeCell ref="B445:D445"/>
    <mergeCell ref="B446:D446"/>
    <mergeCell ref="B447:D447"/>
    <mergeCell ref="B449:D449"/>
    <mergeCell ref="B450:D450"/>
    <mergeCell ref="B451:D451"/>
    <mergeCell ref="B452:D452"/>
    <mergeCell ref="B454:D454"/>
    <mergeCell ref="B455:D455"/>
    <mergeCell ref="B456:D456"/>
    <mergeCell ref="B457:D457"/>
    <mergeCell ref="B459:D459"/>
    <mergeCell ref="B460:D460"/>
    <mergeCell ref="B461:D461"/>
    <mergeCell ref="B462:D462"/>
    <mergeCell ref="B464:D464"/>
    <mergeCell ref="B465:D465"/>
    <mergeCell ref="B466:D466"/>
    <mergeCell ref="B467:D467"/>
    <mergeCell ref="B469:D469"/>
    <mergeCell ref="B470:D470"/>
    <mergeCell ref="B471:D471"/>
    <mergeCell ref="B472:D472"/>
    <mergeCell ref="B474:D474"/>
    <mergeCell ref="B475:D475"/>
    <mergeCell ref="B476:D476"/>
    <mergeCell ref="B477:D477"/>
    <mergeCell ref="B479:D479"/>
    <mergeCell ref="B480:D480"/>
    <mergeCell ref="B481:D481"/>
    <mergeCell ref="B482:D482"/>
    <mergeCell ref="B484:D484"/>
    <mergeCell ref="B485:D485"/>
    <mergeCell ref="B486:D486"/>
    <mergeCell ref="B487:D487"/>
    <mergeCell ref="B489:D489"/>
    <mergeCell ref="B490:D490"/>
    <mergeCell ref="B491:D491"/>
    <mergeCell ref="B492:D492"/>
    <mergeCell ref="B494:D494"/>
    <mergeCell ref="B495:D495"/>
    <mergeCell ref="B496:D496"/>
    <mergeCell ref="B497:D497"/>
    <mergeCell ref="B499:D499"/>
    <mergeCell ref="B500:D500"/>
    <mergeCell ref="B501:D501"/>
    <mergeCell ref="B502:D502"/>
    <mergeCell ref="B504:D504"/>
    <mergeCell ref="B505:D505"/>
    <mergeCell ref="B506:D506"/>
    <mergeCell ref="B507:D507"/>
    <mergeCell ref="B509:D509"/>
    <mergeCell ref="B510:D510"/>
    <mergeCell ref="B511:D511"/>
    <mergeCell ref="B512:D512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6:D196"/>
    <mergeCell ref="B197:D197"/>
    <mergeCell ref="B198:D198"/>
    <mergeCell ref="B199:D199"/>
    <mergeCell ref="B194:L194"/>
    <mergeCell ref="B226:D226"/>
    <mergeCell ref="B227:D227"/>
    <mergeCell ref="B228:D228"/>
    <mergeCell ref="B229:D229"/>
    <mergeCell ref="B231:D231"/>
    <mergeCell ref="B232:D232"/>
    <mergeCell ref="B233:D233"/>
    <mergeCell ref="B234:D234"/>
    <mergeCell ref="B236:D236"/>
    <mergeCell ref="B237:D237"/>
    <mergeCell ref="B238:D238"/>
    <mergeCell ref="B239:D239"/>
    <mergeCell ref="B241:D241"/>
    <mergeCell ref="B242:D242"/>
    <mergeCell ref="B243:D243"/>
    <mergeCell ref="B244:D244"/>
    <mergeCell ref="B246:D246"/>
    <mergeCell ref="B247:D247"/>
    <mergeCell ref="B248:D248"/>
    <mergeCell ref="B249:D249"/>
    <mergeCell ref="B252:L252"/>
    <mergeCell ref="B254:D254"/>
    <mergeCell ref="B255:D255"/>
    <mergeCell ref="B256:D256"/>
    <mergeCell ref="B257:D257"/>
    <mergeCell ref="B259:D259"/>
    <mergeCell ref="B260:D260"/>
    <mergeCell ref="B261:D261"/>
    <mergeCell ref="B262:D262"/>
    <mergeCell ref="B264:D264"/>
    <mergeCell ref="B265:D265"/>
    <mergeCell ref="B266:D266"/>
    <mergeCell ref="B267:D267"/>
    <mergeCell ref="B269:D269"/>
    <mergeCell ref="B270:D270"/>
    <mergeCell ref="B271:D271"/>
    <mergeCell ref="B272:D272"/>
    <mergeCell ref="B274:D274"/>
    <mergeCell ref="B275:D275"/>
    <mergeCell ref="B276:D276"/>
    <mergeCell ref="B277:D277"/>
    <mergeCell ref="B279:D279"/>
    <mergeCell ref="B280:D280"/>
    <mergeCell ref="B281:D281"/>
    <mergeCell ref="B282:D282"/>
    <mergeCell ref="B285:L285"/>
    <mergeCell ref="B312:D312"/>
    <mergeCell ref="B313:D313"/>
    <mergeCell ref="B314:D314"/>
    <mergeCell ref="B315:D315"/>
    <mergeCell ref="B317:D317"/>
    <mergeCell ref="B318:D318"/>
    <mergeCell ref="B319:D319"/>
    <mergeCell ref="B320:D320"/>
    <mergeCell ref="B322:D322"/>
    <mergeCell ref="B323:D323"/>
    <mergeCell ref="B324:D324"/>
    <mergeCell ref="B325:D325"/>
    <mergeCell ref="B328:L328"/>
    <mergeCell ref="B330:D330"/>
    <mergeCell ref="B331:D331"/>
    <mergeCell ref="B332:D332"/>
    <mergeCell ref="B333:D333"/>
    <mergeCell ref="B335:D335"/>
    <mergeCell ref="B336:D336"/>
    <mergeCell ref="B337:D337"/>
    <mergeCell ref="B338:D338"/>
    <mergeCell ref="B340:D340"/>
    <mergeCell ref="B341:D341"/>
    <mergeCell ref="B342:D342"/>
    <mergeCell ref="B343:D343"/>
    <mergeCell ref="B345:D345"/>
    <mergeCell ref="B346:D346"/>
    <mergeCell ref="B347:D347"/>
    <mergeCell ref="B348:D348"/>
    <mergeCell ref="B350:D350"/>
    <mergeCell ref="B351:D351"/>
    <mergeCell ref="B352:D352"/>
    <mergeCell ref="B353:D353"/>
    <mergeCell ref="B355:D355"/>
    <mergeCell ref="B356:D356"/>
    <mergeCell ref="B357:D357"/>
    <mergeCell ref="B358:D358"/>
    <mergeCell ref="B360:D360"/>
    <mergeCell ref="B361:D361"/>
    <mergeCell ref="B362:D362"/>
    <mergeCell ref="B363:D363"/>
    <mergeCell ref="B365:D365"/>
    <mergeCell ref="B366:D366"/>
    <mergeCell ref="B367:D367"/>
    <mergeCell ref="B368:D368"/>
    <mergeCell ref="B371:L371"/>
    <mergeCell ref="B373:D373"/>
    <mergeCell ref="B374:D374"/>
    <mergeCell ref="B375:D375"/>
    <mergeCell ref="B376:D376"/>
    <mergeCell ref="B378:D378"/>
    <mergeCell ref="B379:D379"/>
    <mergeCell ref="B380:D380"/>
    <mergeCell ref="B381:D381"/>
    <mergeCell ref="B383:D383"/>
    <mergeCell ref="B384:D384"/>
    <mergeCell ref="B385:D385"/>
    <mergeCell ref="B386:D386"/>
    <mergeCell ref="B388:D388"/>
    <mergeCell ref="B389:D389"/>
    <mergeCell ref="B390:D390"/>
    <mergeCell ref="B391:D391"/>
    <mergeCell ref="B393:D393"/>
    <mergeCell ref="B394:D394"/>
    <mergeCell ref="B395:D395"/>
    <mergeCell ref="B396:D396"/>
    <mergeCell ref="B399:L399"/>
    <mergeCell ref="B401:D401"/>
    <mergeCell ref="B402:D402"/>
    <mergeCell ref="B403:D403"/>
    <mergeCell ref="B404:D404"/>
    <mergeCell ref="B406:D406"/>
    <mergeCell ref="B407:D407"/>
    <mergeCell ref="B408:D408"/>
    <mergeCell ref="B409:D409"/>
    <mergeCell ref="B411:D411"/>
    <mergeCell ref="B412:D412"/>
    <mergeCell ref="B413:D413"/>
    <mergeCell ref="B414:D414"/>
    <mergeCell ref="B416:D416"/>
    <mergeCell ref="B417:D417"/>
    <mergeCell ref="B418:D418"/>
    <mergeCell ref="B419:D419"/>
    <mergeCell ref="B424:D424"/>
    <mergeCell ref="B425:D425"/>
    <mergeCell ref="B426:D426"/>
    <mergeCell ref="B427:D427"/>
    <mergeCell ref="B422:L422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0+(H48+H71+H84)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28</v>
      </c>
      <c r="B10" s="1"/>
      <c r="C10" s="17"/>
      <c r="D10" s="1"/>
      <c r="E10" s="1"/>
      <c r="F10" s="1"/>
      <c r="G10" s="18"/>
      <c r="H10" s="1"/>
      <c r="I10" s="31" t="s">
        <v>29</v>
      </c>
      <c r="J10" s="32">
        <f>0+H49+H72+H85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511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ROUND(0+((H48+H71+H84)*1.21),2)</f>
        <v>0</v>
      </c>
      <c r="K11" s="1"/>
      <c r="L11" s="1"/>
      <c r="M11" s="13"/>
      <c r="N11" s="2"/>
      <c r="O11" s="2"/>
      <c r="P11" s="2"/>
      <c r="Q11" s="33">
        <f>IF(SUM(K20:K22)&gt;0,ROUND(SUM(S20:S22)/SUM(K20:K22)-1,8),0)</f>
        <v>0</v>
      </c>
      <c r="R11" s="9">
        <f>AVERAGE(J48,J71,J84)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33</v>
      </c>
      <c r="C19" s="34"/>
      <c r="D19" s="34"/>
      <c r="E19" s="34" t="s">
        <v>34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0+J28+J33+J38+J43</f>
        <v>0</v>
      </c>
      <c r="L20" s="38">
        <f>0+L48</f>
        <v>0</v>
      </c>
      <c r="M20" s="13"/>
      <c r="N20" s="2"/>
      <c r="O20" s="2"/>
      <c r="P20" s="2"/>
      <c r="Q20" s="2"/>
      <c r="S20" s="9">
        <f>S48</f>
        <v>0</v>
      </c>
    </row>
    <row r="21" ht="12.75">
      <c r="A21" s="10"/>
      <c r="B21" s="36">
        <v>1</v>
      </c>
      <c r="C21" s="1"/>
      <c r="D21" s="1"/>
      <c r="E21" s="37" t="s">
        <v>93</v>
      </c>
      <c r="F21" s="1"/>
      <c r="G21" s="1"/>
      <c r="H21" s="1"/>
      <c r="I21" s="1"/>
      <c r="J21" s="1"/>
      <c r="K21" s="38">
        <f>0+J51+J56+J61+J66</f>
        <v>0</v>
      </c>
      <c r="L21" s="38">
        <f>0+L71</f>
        <v>0</v>
      </c>
      <c r="M21" s="13"/>
      <c r="N21" s="2"/>
      <c r="O21" s="2"/>
      <c r="P21" s="2"/>
      <c r="Q21" s="2"/>
      <c r="S21" s="9">
        <f>S71</f>
        <v>0</v>
      </c>
    </row>
    <row r="22" ht="12.75">
      <c r="A22" s="10"/>
      <c r="B22" s="36">
        <v>4</v>
      </c>
      <c r="C22" s="1"/>
      <c r="D22" s="1"/>
      <c r="E22" s="37" t="s">
        <v>96</v>
      </c>
      <c r="F22" s="1"/>
      <c r="G22" s="1"/>
      <c r="H22" s="1"/>
      <c r="I22" s="1"/>
      <c r="J22" s="1"/>
      <c r="K22" s="38">
        <f>0+J74+J79</f>
        <v>0</v>
      </c>
      <c r="L22" s="38">
        <f>0+L84</f>
        <v>0</v>
      </c>
      <c r="M22" s="13"/>
      <c r="N22" s="2"/>
      <c r="O22" s="2"/>
      <c r="P22" s="2"/>
      <c r="Q22" s="2"/>
      <c r="S22" s="9">
        <f>S84</f>
        <v>0</v>
      </c>
    </row>
    <row r="23" ht="12.75">
      <c r="A23" s="1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5"/>
      <c r="N23" s="2"/>
      <c r="O23" s="2"/>
      <c r="P23" s="2"/>
      <c r="Q23" s="2"/>
    </row>
    <row r="24" ht="14" customHeight="1">
      <c r="A24" s="4"/>
      <c r="B24" s="28" t="s">
        <v>36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4"/>
      <c r="N25" s="2"/>
      <c r="O25" s="2"/>
      <c r="P25" s="2"/>
      <c r="Q25" s="2"/>
    </row>
    <row r="26" ht="18" customHeight="1">
      <c r="A26" s="10"/>
      <c r="B26" s="34" t="s">
        <v>37</v>
      </c>
      <c r="C26" s="34" t="s">
        <v>33</v>
      </c>
      <c r="D26" s="34" t="s">
        <v>38</v>
      </c>
      <c r="E26" s="34" t="s">
        <v>34</v>
      </c>
      <c r="F26" s="34" t="s">
        <v>39</v>
      </c>
      <c r="G26" s="35" t="s">
        <v>40</v>
      </c>
      <c r="H26" s="23" t="s">
        <v>41</v>
      </c>
      <c r="I26" s="23" t="s">
        <v>42</v>
      </c>
      <c r="J26" s="23" t="s">
        <v>17</v>
      </c>
      <c r="K26" s="35" t="s">
        <v>43</v>
      </c>
      <c r="L26" s="23" t="s">
        <v>18</v>
      </c>
      <c r="M26" s="72"/>
      <c r="N26" s="2"/>
      <c r="O26" s="2"/>
      <c r="P26" s="2"/>
      <c r="Q26" s="2"/>
    </row>
    <row r="27" ht="40" customHeight="1">
      <c r="A27" s="10"/>
      <c r="B27" s="39" t="s">
        <v>44</v>
      </c>
      <c r="C27" s="1"/>
      <c r="D27" s="1"/>
      <c r="E27" s="1"/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 ht="12.75">
      <c r="A28" s="10"/>
      <c r="B28" s="41">
        <v>1</v>
      </c>
      <c r="C28" s="42" t="s">
        <v>512</v>
      </c>
      <c r="D28" s="42" t="s">
        <v>7</v>
      </c>
      <c r="E28" s="42" t="s">
        <v>513</v>
      </c>
      <c r="F28" s="42" t="s">
        <v>7</v>
      </c>
      <c r="G28" s="43" t="s">
        <v>232</v>
      </c>
      <c r="H28" s="44">
        <v>113</v>
      </c>
      <c r="I28" s="45">
        <v>0</v>
      </c>
      <c r="J28" s="46">
        <f>ROUND(H28*I28,2)</f>
        <v>0</v>
      </c>
      <c r="K28" s="47">
        <v>0.20999999999999999</v>
      </c>
      <c r="L28" s="48">
        <f>ROUND(J28*1.21,2)</f>
        <v>0</v>
      </c>
      <c r="M28" s="13"/>
      <c r="N28" s="2"/>
      <c r="O28" s="2"/>
      <c r="P28" s="2"/>
      <c r="Q28" s="33">
        <f>IF(ISNUMBER(K28),IF(H28&gt;0,IF(I28&gt;0,J28,0),0),0)</f>
        <v>0</v>
      </c>
      <c r="R28" s="9">
        <f>IF(ISNUMBER(K28)=FALSE,J28,0)</f>
        <v>0</v>
      </c>
    </row>
    <row r="29" ht="12.75">
      <c r="A29" s="10"/>
      <c r="B29" s="49" t="s">
        <v>48</v>
      </c>
      <c r="C29" s="1"/>
      <c r="D29" s="1"/>
      <c r="E29" s="50" t="s">
        <v>514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ht="12.75">
      <c r="A30" s="10"/>
      <c r="B30" s="49" t="s">
        <v>50</v>
      </c>
      <c r="C30" s="1"/>
      <c r="D30" s="1"/>
      <c r="E30" s="50" t="s">
        <v>515</v>
      </c>
      <c r="F30" s="1"/>
      <c r="G30" s="1"/>
      <c r="H30" s="40"/>
      <c r="I30" s="1"/>
      <c r="J30" s="40"/>
      <c r="K30" s="1"/>
      <c r="L30" s="1"/>
      <c r="M30" s="13"/>
      <c r="N30" s="2"/>
      <c r="O30" s="2"/>
      <c r="P30" s="2"/>
      <c r="Q30" s="2"/>
    </row>
    <row r="31" ht="12.75">
      <c r="A31" s="10"/>
      <c r="B31" s="49" t="s">
        <v>52</v>
      </c>
      <c r="C31" s="1"/>
      <c r="D31" s="1"/>
      <c r="E31" s="50" t="s">
        <v>91</v>
      </c>
      <c r="F31" s="1"/>
      <c r="G31" s="1"/>
      <c r="H31" s="40"/>
      <c r="I31" s="1"/>
      <c r="J31" s="40"/>
      <c r="K31" s="1"/>
      <c r="L31" s="1"/>
      <c r="M31" s="13"/>
      <c r="N31" s="2"/>
      <c r="O31" s="2"/>
      <c r="P31" s="2"/>
      <c r="Q31" s="2"/>
    </row>
    <row r="32" thickBot="1" ht="12.75">
      <c r="A32" s="10"/>
      <c r="B32" s="51" t="s">
        <v>54</v>
      </c>
      <c r="C32" s="52"/>
      <c r="D32" s="52"/>
      <c r="E32" s="53" t="s">
        <v>55</v>
      </c>
      <c r="F32" s="52"/>
      <c r="G32" s="52"/>
      <c r="H32" s="54"/>
      <c r="I32" s="52"/>
      <c r="J32" s="54"/>
      <c r="K32" s="52"/>
      <c r="L32" s="52"/>
      <c r="M32" s="13"/>
      <c r="N32" s="2"/>
      <c r="O32" s="2"/>
      <c r="P32" s="2"/>
      <c r="Q32" s="2"/>
    </row>
    <row r="33" thickTop="1" ht="12.75">
      <c r="A33" s="10"/>
      <c r="B33" s="41">
        <v>2</v>
      </c>
      <c r="C33" s="42" t="s">
        <v>516</v>
      </c>
      <c r="D33" s="42" t="s">
        <v>7</v>
      </c>
      <c r="E33" s="42" t="s">
        <v>517</v>
      </c>
      <c r="F33" s="42" t="s">
        <v>7</v>
      </c>
      <c r="G33" s="43" t="s">
        <v>232</v>
      </c>
      <c r="H33" s="55">
        <v>113</v>
      </c>
      <c r="I33" s="56">
        <v>0</v>
      </c>
      <c r="J33" s="57">
        <f>ROUND(H33*I33,2)</f>
        <v>0</v>
      </c>
      <c r="K33" s="58">
        <v>0.20999999999999999</v>
      </c>
      <c r="L33" s="59">
        <f>ROUND(J33*1.21,2)</f>
        <v>0</v>
      </c>
      <c r="M33" s="13"/>
      <c r="N33" s="2"/>
      <c r="O33" s="2"/>
      <c r="P33" s="2"/>
      <c r="Q33" s="33">
        <f>IF(ISNUMBER(K33),IF(H33&gt;0,IF(I33&gt;0,J33,0),0),0)</f>
        <v>0</v>
      </c>
      <c r="R33" s="9">
        <f>IF(ISNUMBER(K33)=FALSE,J33,0)</f>
        <v>0</v>
      </c>
    </row>
    <row r="34" ht="12.75">
      <c r="A34" s="10"/>
      <c r="B34" s="49" t="s">
        <v>48</v>
      </c>
      <c r="C34" s="1"/>
      <c r="D34" s="1"/>
      <c r="E34" s="50" t="s">
        <v>518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ht="12.75">
      <c r="A35" s="10"/>
      <c r="B35" s="49" t="s">
        <v>50</v>
      </c>
      <c r="C35" s="1"/>
      <c r="D35" s="1"/>
      <c r="E35" s="50" t="s">
        <v>515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 ht="12.75">
      <c r="A36" s="10"/>
      <c r="B36" s="49" t="s">
        <v>52</v>
      </c>
      <c r="C36" s="1"/>
      <c r="D36" s="1"/>
      <c r="E36" s="50" t="s">
        <v>91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thickBot="1" ht="12.75">
      <c r="A37" s="10"/>
      <c r="B37" s="51" t="s">
        <v>54</v>
      </c>
      <c r="C37" s="52"/>
      <c r="D37" s="52"/>
      <c r="E37" s="53" t="s">
        <v>55</v>
      </c>
      <c r="F37" s="52"/>
      <c r="G37" s="52"/>
      <c r="H37" s="54"/>
      <c r="I37" s="52"/>
      <c r="J37" s="54"/>
      <c r="K37" s="52"/>
      <c r="L37" s="52"/>
      <c r="M37" s="13"/>
      <c r="N37" s="2"/>
      <c r="O37" s="2"/>
      <c r="P37" s="2"/>
      <c r="Q37" s="2"/>
    </row>
    <row r="38" thickTop="1" ht="12.75">
      <c r="A38" s="10"/>
      <c r="B38" s="41">
        <v>3</v>
      </c>
      <c r="C38" s="42" t="s">
        <v>519</v>
      </c>
      <c r="D38" s="42" t="s">
        <v>7</v>
      </c>
      <c r="E38" s="42" t="s">
        <v>520</v>
      </c>
      <c r="F38" s="42" t="s">
        <v>7</v>
      </c>
      <c r="G38" s="43" t="s">
        <v>232</v>
      </c>
      <c r="H38" s="55">
        <v>37.5</v>
      </c>
      <c r="I38" s="56">
        <v>0</v>
      </c>
      <c r="J38" s="57">
        <f>ROUND(H38*I38,2)</f>
        <v>0</v>
      </c>
      <c r="K38" s="58">
        <v>0.20999999999999999</v>
      </c>
      <c r="L38" s="59">
        <f>ROUND(J38*1.21,2)</f>
        <v>0</v>
      </c>
      <c r="M38" s="13"/>
      <c r="N38" s="2"/>
      <c r="O38" s="2"/>
      <c r="P38" s="2"/>
      <c r="Q38" s="33">
        <f>IF(ISNUMBER(K38),IF(H38&gt;0,IF(I38&gt;0,J38,0),0),0)</f>
        <v>0</v>
      </c>
      <c r="R38" s="9">
        <f>IF(ISNUMBER(K38)=FALSE,J38,0)</f>
        <v>0</v>
      </c>
    </row>
    <row r="39" ht="12.75">
      <c r="A39" s="10"/>
      <c r="B39" s="49" t="s">
        <v>48</v>
      </c>
      <c r="C39" s="1"/>
      <c r="D39" s="1"/>
      <c r="E39" s="50" t="s">
        <v>521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ht="12.75">
      <c r="A40" s="10"/>
      <c r="B40" s="49" t="s">
        <v>50</v>
      </c>
      <c r="C40" s="1"/>
      <c r="D40" s="1"/>
      <c r="E40" s="50" t="s">
        <v>522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 ht="12.75">
      <c r="A41" s="10"/>
      <c r="B41" s="49" t="s">
        <v>52</v>
      </c>
      <c r="C41" s="1"/>
      <c r="D41" s="1"/>
      <c r="E41" s="50" t="s">
        <v>91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 thickBot="1" ht="12.75">
      <c r="A42" s="10"/>
      <c r="B42" s="51" t="s">
        <v>54</v>
      </c>
      <c r="C42" s="52"/>
      <c r="D42" s="52"/>
      <c r="E42" s="53" t="s">
        <v>55</v>
      </c>
      <c r="F42" s="52"/>
      <c r="G42" s="52"/>
      <c r="H42" s="54"/>
      <c r="I42" s="52"/>
      <c r="J42" s="54"/>
      <c r="K42" s="52"/>
      <c r="L42" s="52"/>
      <c r="M42" s="13"/>
      <c r="N42" s="2"/>
      <c r="O42" s="2"/>
      <c r="P42" s="2"/>
      <c r="Q42" s="2"/>
    </row>
    <row r="43" thickTop="1" ht="12.75">
      <c r="A43" s="10"/>
      <c r="B43" s="41">
        <v>4</v>
      </c>
      <c r="C43" s="42" t="s">
        <v>136</v>
      </c>
      <c r="D43" s="42" t="s">
        <v>7</v>
      </c>
      <c r="E43" s="42" t="s">
        <v>137</v>
      </c>
      <c r="F43" s="42" t="s">
        <v>7</v>
      </c>
      <c r="G43" s="43" t="s">
        <v>77</v>
      </c>
      <c r="H43" s="55">
        <v>1</v>
      </c>
      <c r="I43" s="56">
        <v>0</v>
      </c>
      <c r="J43" s="57">
        <f>ROUND(H43*I43,2)</f>
        <v>0</v>
      </c>
      <c r="K43" s="58">
        <v>0.20999999999999999</v>
      </c>
      <c r="L43" s="59">
        <f>ROUND(J43*1.21,2)</f>
        <v>0</v>
      </c>
      <c r="M43" s="13"/>
      <c r="N43" s="2"/>
      <c r="O43" s="2"/>
      <c r="P43" s="2"/>
      <c r="Q43" s="33">
        <f>IF(ISNUMBER(K43),IF(H43&gt;0,IF(I43&gt;0,J43,0),0),0)</f>
        <v>0</v>
      </c>
      <c r="R43" s="9">
        <f>IF(ISNUMBER(K43)=FALSE,J43,0)</f>
        <v>0</v>
      </c>
    </row>
    <row r="44" ht="12.75">
      <c r="A44" s="10"/>
      <c r="B44" s="49" t="s">
        <v>48</v>
      </c>
      <c r="C44" s="1"/>
      <c r="D44" s="1"/>
      <c r="E44" s="50" t="s">
        <v>523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ht="12.75">
      <c r="A45" s="10"/>
      <c r="B45" s="49" t="s">
        <v>50</v>
      </c>
      <c r="C45" s="1"/>
      <c r="D45" s="1"/>
      <c r="E45" s="50" t="s">
        <v>51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 ht="12.75">
      <c r="A46" s="10"/>
      <c r="B46" s="49" t="s">
        <v>52</v>
      </c>
      <c r="C46" s="1"/>
      <c r="D46" s="1"/>
      <c r="E46" s="50" t="s">
        <v>139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 thickBot="1" ht="12.75">
      <c r="A47" s="10"/>
      <c r="B47" s="51" t="s">
        <v>54</v>
      </c>
      <c r="C47" s="52"/>
      <c r="D47" s="52"/>
      <c r="E47" s="53" t="s">
        <v>55</v>
      </c>
      <c r="F47" s="52"/>
      <c r="G47" s="52"/>
      <c r="H47" s="54"/>
      <c r="I47" s="52"/>
      <c r="J47" s="54"/>
      <c r="K47" s="52"/>
      <c r="L47" s="52"/>
      <c r="M47" s="13"/>
      <c r="N47" s="2"/>
      <c r="O47" s="2"/>
      <c r="P47" s="2"/>
      <c r="Q47" s="2"/>
    </row>
    <row r="48" thickTop="1" thickBot="1" ht="25" customHeight="1">
      <c r="A48" s="10"/>
      <c r="B48" s="1"/>
      <c r="C48" s="60">
        <v>0</v>
      </c>
      <c r="D48" s="1"/>
      <c r="E48" s="60" t="s">
        <v>35</v>
      </c>
      <c r="F48" s="1"/>
      <c r="G48" s="61" t="s">
        <v>81</v>
      </c>
      <c r="H48" s="62">
        <f>J28+J33+J38+J43</f>
        <v>0</v>
      </c>
      <c r="I48" s="61" t="s">
        <v>82</v>
      </c>
      <c r="J48" s="63">
        <f>(L48-H48)</f>
        <v>0</v>
      </c>
      <c r="K48" s="61" t="s">
        <v>83</v>
      </c>
      <c r="L48" s="64">
        <f>ROUND((J28+J33+J38+J43)*1.21,2)</f>
        <v>0</v>
      </c>
      <c r="M48" s="13"/>
      <c r="N48" s="2"/>
      <c r="O48" s="2"/>
      <c r="P48" s="2"/>
      <c r="Q48" s="33">
        <f>0+Q28+Q33+Q38+Q43</f>
        <v>0</v>
      </c>
      <c r="R48" s="9">
        <f>0+R28+R33+R38+R43</f>
        <v>0</v>
      </c>
      <c r="S48" s="65">
        <f>Q48*(1+J48)+R48</f>
        <v>0</v>
      </c>
    </row>
    <row r="49" thickTop="1" thickBot="1" ht="25" customHeight="1">
      <c r="A49" s="10"/>
      <c r="B49" s="66"/>
      <c r="C49" s="66"/>
      <c r="D49" s="66"/>
      <c r="E49" s="66"/>
      <c r="F49" s="66"/>
      <c r="G49" s="67" t="s">
        <v>84</v>
      </c>
      <c r="H49" s="68">
        <f>0+J28+J33+J38+J43</f>
        <v>0</v>
      </c>
      <c r="I49" s="67" t="s">
        <v>85</v>
      </c>
      <c r="J49" s="69">
        <f>0+J48</f>
        <v>0</v>
      </c>
      <c r="K49" s="67" t="s">
        <v>86</v>
      </c>
      <c r="L49" s="70">
        <f>0+L48</f>
        <v>0</v>
      </c>
      <c r="M49" s="13"/>
      <c r="N49" s="2"/>
      <c r="O49" s="2"/>
      <c r="P49" s="2"/>
      <c r="Q49" s="2"/>
    </row>
    <row r="50" ht="40" customHeight="1">
      <c r="A50" s="10"/>
      <c r="B50" s="75" t="s">
        <v>140</v>
      </c>
      <c r="C50" s="1"/>
      <c r="D50" s="1"/>
      <c r="E50" s="1"/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 ht="12.75">
      <c r="A51" s="10"/>
      <c r="B51" s="41">
        <v>5</v>
      </c>
      <c r="C51" s="42" t="s">
        <v>187</v>
      </c>
      <c r="D51" s="42" t="s">
        <v>7</v>
      </c>
      <c r="E51" s="42" t="s">
        <v>188</v>
      </c>
      <c r="F51" s="42" t="s">
        <v>7</v>
      </c>
      <c r="G51" s="43" t="s">
        <v>129</v>
      </c>
      <c r="H51" s="44">
        <v>6</v>
      </c>
      <c r="I51" s="45">
        <v>0</v>
      </c>
      <c r="J51" s="46">
        <f>ROUND(H51*I51,2)</f>
        <v>0</v>
      </c>
      <c r="K51" s="47">
        <v>0.20999999999999999</v>
      </c>
      <c r="L51" s="48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 ht="12.75">
      <c r="A52" s="10"/>
      <c r="B52" s="49" t="s">
        <v>48</v>
      </c>
      <c r="C52" s="1"/>
      <c r="D52" s="1"/>
      <c r="E52" s="50" t="s">
        <v>524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 ht="12.75">
      <c r="A53" s="10"/>
      <c r="B53" s="49" t="s">
        <v>50</v>
      </c>
      <c r="C53" s="1"/>
      <c r="D53" s="1"/>
      <c r="E53" s="50" t="s">
        <v>525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 ht="12.75">
      <c r="A54" s="10"/>
      <c r="B54" s="49" t="s">
        <v>52</v>
      </c>
      <c r="C54" s="1"/>
      <c r="D54" s="1"/>
      <c r="E54" s="50" t="s">
        <v>191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 ht="12.75">
      <c r="A55" s="10"/>
      <c r="B55" s="51" t="s">
        <v>54</v>
      </c>
      <c r="C55" s="52"/>
      <c r="D55" s="52"/>
      <c r="E55" s="53" t="s">
        <v>55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 ht="12.75">
      <c r="A56" s="10"/>
      <c r="B56" s="41">
        <v>6</v>
      </c>
      <c r="C56" s="42" t="s">
        <v>197</v>
      </c>
      <c r="D56" s="42" t="s">
        <v>7</v>
      </c>
      <c r="E56" s="42" t="s">
        <v>198</v>
      </c>
      <c r="F56" s="42" t="s">
        <v>7</v>
      </c>
      <c r="G56" s="43" t="s">
        <v>129</v>
      </c>
      <c r="H56" s="55">
        <v>6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 ht="12.75">
      <c r="A57" s="10"/>
      <c r="B57" s="49" t="s">
        <v>48</v>
      </c>
      <c r="C57" s="1"/>
      <c r="D57" s="1"/>
      <c r="E57" s="50" t="s">
        <v>526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 ht="12.75">
      <c r="A58" s="10"/>
      <c r="B58" s="49" t="s">
        <v>50</v>
      </c>
      <c r="C58" s="1"/>
      <c r="D58" s="1"/>
      <c r="E58" s="50" t="s">
        <v>527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 ht="12.75">
      <c r="A59" s="10"/>
      <c r="B59" s="49" t="s">
        <v>52</v>
      </c>
      <c r="C59" s="1"/>
      <c r="D59" s="1"/>
      <c r="E59" s="50" t="s">
        <v>528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 ht="12.75">
      <c r="A60" s="10"/>
      <c r="B60" s="51" t="s">
        <v>54</v>
      </c>
      <c r="C60" s="52"/>
      <c r="D60" s="52"/>
      <c r="E60" s="53" t="s">
        <v>55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 ht="12.75">
      <c r="A61" s="10"/>
      <c r="B61" s="41">
        <v>7</v>
      </c>
      <c r="C61" s="42" t="s">
        <v>529</v>
      </c>
      <c r="D61" s="42" t="s">
        <v>7</v>
      </c>
      <c r="E61" s="42" t="s">
        <v>530</v>
      </c>
      <c r="F61" s="42" t="s">
        <v>7</v>
      </c>
      <c r="G61" s="43" t="s">
        <v>129</v>
      </c>
      <c r="H61" s="55">
        <v>6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 ht="12.75">
      <c r="A62" s="10"/>
      <c r="B62" s="49" t="s">
        <v>48</v>
      </c>
      <c r="C62" s="1"/>
      <c r="D62" s="1"/>
      <c r="E62" s="50" t="s">
        <v>531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 ht="12.75">
      <c r="A63" s="10"/>
      <c r="B63" s="49" t="s">
        <v>50</v>
      </c>
      <c r="C63" s="1"/>
      <c r="D63" s="1"/>
      <c r="E63" s="50" t="s">
        <v>532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 ht="12.75">
      <c r="A64" s="10"/>
      <c r="B64" s="49" t="s">
        <v>52</v>
      </c>
      <c r="C64" s="1"/>
      <c r="D64" s="1"/>
      <c r="E64" s="50" t="s">
        <v>533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thickBot="1" ht="12.75">
      <c r="A65" s="10"/>
      <c r="B65" s="51" t="s">
        <v>54</v>
      </c>
      <c r="C65" s="52"/>
      <c r="D65" s="52"/>
      <c r="E65" s="53" t="s">
        <v>55</v>
      </c>
      <c r="F65" s="52"/>
      <c r="G65" s="52"/>
      <c r="H65" s="54"/>
      <c r="I65" s="52"/>
      <c r="J65" s="54"/>
      <c r="K65" s="52"/>
      <c r="L65" s="52"/>
      <c r="M65" s="13"/>
      <c r="N65" s="2"/>
      <c r="O65" s="2"/>
      <c r="P65" s="2"/>
      <c r="Q65" s="2"/>
    </row>
    <row r="66" thickTop="1" ht="12.75">
      <c r="A66" s="10"/>
      <c r="B66" s="41">
        <v>8</v>
      </c>
      <c r="C66" s="42" t="s">
        <v>202</v>
      </c>
      <c r="D66" s="42" t="s">
        <v>7</v>
      </c>
      <c r="E66" s="42" t="s">
        <v>203</v>
      </c>
      <c r="F66" s="42" t="s">
        <v>7</v>
      </c>
      <c r="G66" s="43" t="s">
        <v>129</v>
      </c>
      <c r="H66" s="55">
        <v>6</v>
      </c>
      <c r="I66" s="56">
        <v>0</v>
      </c>
      <c r="J66" s="57">
        <f>ROUND(H66*I66,2)</f>
        <v>0</v>
      </c>
      <c r="K66" s="58">
        <v>0.20999999999999999</v>
      </c>
      <c r="L66" s="59">
        <f>ROUND(J66*1.21,2)</f>
        <v>0</v>
      </c>
      <c r="M66" s="13"/>
      <c r="N66" s="2"/>
      <c r="O66" s="2"/>
      <c r="P66" s="2"/>
      <c r="Q66" s="33">
        <f>IF(ISNUMBER(K66),IF(H66&gt;0,IF(I66&gt;0,J66,0),0),0)</f>
        <v>0</v>
      </c>
      <c r="R66" s="9">
        <f>IF(ISNUMBER(K66)=FALSE,J66,0)</f>
        <v>0</v>
      </c>
    </row>
    <row r="67" ht="12.75">
      <c r="A67" s="10"/>
      <c r="B67" s="49" t="s">
        <v>48</v>
      </c>
      <c r="C67" s="1"/>
      <c r="D67" s="1"/>
      <c r="E67" s="50" t="s">
        <v>534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 ht="12.75">
      <c r="A68" s="10"/>
      <c r="B68" s="49" t="s">
        <v>50</v>
      </c>
      <c r="C68" s="1"/>
      <c r="D68" s="1"/>
      <c r="E68" s="50" t="s">
        <v>535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 ht="12.75">
      <c r="A69" s="10"/>
      <c r="B69" s="49" t="s">
        <v>52</v>
      </c>
      <c r="C69" s="1"/>
      <c r="D69" s="1"/>
      <c r="E69" s="50" t="s">
        <v>536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 ht="12.75">
      <c r="A70" s="10"/>
      <c r="B70" s="51" t="s">
        <v>54</v>
      </c>
      <c r="C70" s="52"/>
      <c r="D70" s="52"/>
      <c r="E70" s="53" t="s">
        <v>55</v>
      </c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 thickBot="1" ht="25" customHeight="1">
      <c r="A71" s="10"/>
      <c r="B71" s="1"/>
      <c r="C71" s="60">
        <v>1</v>
      </c>
      <c r="D71" s="1"/>
      <c r="E71" s="60" t="s">
        <v>93</v>
      </c>
      <c r="F71" s="1"/>
      <c r="G71" s="61" t="s">
        <v>81</v>
      </c>
      <c r="H71" s="62">
        <f>J51+J56+J61+J66</f>
        <v>0</v>
      </c>
      <c r="I71" s="61" t="s">
        <v>82</v>
      </c>
      <c r="J71" s="63">
        <f>(L71-H71)</f>
        <v>0</v>
      </c>
      <c r="K71" s="61" t="s">
        <v>83</v>
      </c>
      <c r="L71" s="64">
        <f>ROUND((J51+J56+J61+J66)*1.21,2)</f>
        <v>0</v>
      </c>
      <c r="M71" s="13"/>
      <c r="N71" s="2"/>
      <c r="O71" s="2"/>
      <c r="P71" s="2"/>
      <c r="Q71" s="33">
        <f>0+Q51+Q56+Q61+Q66</f>
        <v>0</v>
      </c>
      <c r="R71" s="9">
        <f>0+R51+R56+R61+R66</f>
        <v>0</v>
      </c>
      <c r="S71" s="65">
        <f>Q71*(1+J71)+R71</f>
        <v>0</v>
      </c>
    </row>
    <row r="72" thickTop="1" thickBot="1" ht="25" customHeight="1">
      <c r="A72" s="10"/>
      <c r="B72" s="66"/>
      <c r="C72" s="66"/>
      <c r="D72" s="66"/>
      <c r="E72" s="66"/>
      <c r="F72" s="66"/>
      <c r="G72" s="67" t="s">
        <v>84</v>
      </c>
      <c r="H72" s="68">
        <f>0+J51+J56+J61+J66</f>
        <v>0</v>
      </c>
      <c r="I72" s="67" t="s">
        <v>85</v>
      </c>
      <c r="J72" s="69">
        <f>0+J71</f>
        <v>0</v>
      </c>
      <c r="K72" s="67" t="s">
        <v>86</v>
      </c>
      <c r="L72" s="70">
        <f>0+L71</f>
        <v>0</v>
      </c>
      <c r="M72" s="13"/>
      <c r="N72" s="2"/>
      <c r="O72" s="2"/>
      <c r="P72" s="2"/>
      <c r="Q72" s="2"/>
    </row>
    <row r="73" ht="40" customHeight="1">
      <c r="A73" s="10"/>
      <c r="B73" s="75" t="s">
        <v>313</v>
      </c>
      <c r="C73" s="1"/>
      <c r="D73" s="1"/>
      <c r="E73" s="1"/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 ht="12.75">
      <c r="A74" s="10"/>
      <c r="B74" s="41">
        <v>9</v>
      </c>
      <c r="C74" s="42" t="s">
        <v>331</v>
      </c>
      <c r="D74" s="42" t="s">
        <v>7</v>
      </c>
      <c r="E74" s="42" t="s">
        <v>332</v>
      </c>
      <c r="F74" s="42" t="s">
        <v>7</v>
      </c>
      <c r="G74" s="43" t="s">
        <v>129</v>
      </c>
      <c r="H74" s="44">
        <v>2.3999999999999999</v>
      </c>
      <c r="I74" s="45">
        <v>0</v>
      </c>
      <c r="J74" s="46">
        <f>ROUND(H74*I74,2)</f>
        <v>0</v>
      </c>
      <c r="K74" s="47">
        <v>0.20999999999999999</v>
      </c>
      <c r="L74" s="48">
        <f>ROUND(J74*1.21,2)</f>
        <v>0</v>
      </c>
      <c r="M74" s="13"/>
      <c r="N74" s="2"/>
      <c r="O74" s="2"/>
      <c r="P74" s="2"/>
      <c r="Q74" s="33">
        <f>IF(ISNUMBER(K74),IF(H74&gt;0,IF(I74&gt;0,J74,0),0),0)</f>
        <v>0</v>
      </c>
      <c r="R74" s="9">
        <f>IF(ISNUMBER(K74)=FALSE,J74,0)</f>
        <v>0</v>
      </c>
    </row>
    <row r="75" ht="12.75">
      <c r="A75" s="10"/>
      <c r="B75" s="49" t="s">
        <v>48</v>
      </c>
      <c r="C75" s="1"/>
      <c r="D75" s="1"/>
      <c r="E75" s="50" t="s">
        <v>537</v>
      </c>
      <c r="F75" s="1"/>
      <c r="G75" s="1"/>
      <c r="H75" s="40"/>
      <c r="I75" s="1"/>
      <c r="J75" s="40"/>
      <c r="K75" s="1"/>
      <c r="L75" s="1"/>
      <c r="M75" s="13"/>
      <c r="N75" s="2"/>
      <c r="O75" s="2"/>
      <c r="P75" s="2"/>
      <c r="Q75" s="2"/>
    </row>
    <row r="76" ht="12.75">
      <c r="A76" s="10"/>
      <c r="B76" s="49" t="s">
        <v>50</v>
      </c>
      <c r="C76" s="1"/>
      <c r="D76" s="1"/>
      <c r="E76" s="50" t="s">
        <v>538</v>
      </c>
      <c r="F76" s="1"/>
      <c r="G76" s="1"/>
      <c r="H76" s="40"/>
      <c r="I76" s="1"/>
      <c r="J76" s="40"/>
      <c r="K76" s="1"/>
      <c r="L76" s="1"/>
      <c r="M76" s="13"/>
      <c r="N76" s="2"/>
      <c r="O76" s="2"/>
      <c r="P76" s="2"/>
      <c r="Q76" s="2"/>
    </row>
    <row r="77" ht="12.75">
      <c r="A77" s="10"/>
      <c r="B77" s="49" t="s">
        <v>52</v>
      </c>
      <c r="C77" s="1"/>
      <c r="D77" s="1"/>
      <c r="E77" s="50" t="s">
        <v>249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 thickBot="1" ht="12.75">
      <c r="A78" s="10"/>
      <c r="B78" s="51" t="s">
        <v>54</v>
      </c>
      <c r="C78" s="52"/>
      <c r="D78" s="52"/>
      <c r="E78" s="53" t="s">
        <v>55</v>
      </c>
      <c r="F78" s="52"/>
      <c r="G78" s="52"/>
      <c r="H78" s="54"/>
      <c r="I78" s="52"/>
      <c r="J78" s="54"/>
      <c r="K78" s="52"/>
      <c r="L78" s="52"/>
      <c r="M78" s="13"/>
      <c r="N78" s="2"/>
      <c r="O78" s="2"/>
      <c r="P78" s="2"/>
      <c r="Q78" s="2"/>
    </row>
    <row r="79" thickTop="1" ht="12.75">
      <c r="A79" s="10"/>
      <c r="B79" s="41">
        <v>10</v>
      </c>
      <c r="C79" s="42" t="s">
        <v>539</v>
      </c>
      <c r="D79" s="42" t="s">
        <v>7</v>
      </c>
      <c r="E79" s="42" t="s">
        <v>540</v>
      </c>
      <c r="F79" s="42" t="s">
        <v>7</v>
      </c>
      <c r="G79" s="43" t="s">
        <v>129</v>
      </c>
      <c r="H79" s="55">
        <v>7.2000000000000002</v>
      </c>
      <c r="I79" s="56">
        <v>0</v>
      </c>
      <c r="J79" s="57">
        <f>ROUND(H79*I79,2)</f>
        <v>0</v>
      </c>
      <c r="K79" s="58">
        <v>0.20999999999999999</v>
      </c>
      <c r="L79" s="59">
        <f>ROUND(J79*1.21,2)</f>
        <v>0</v>
      </c>
      <c r="M79" s="13"/>
      <c r="N79" s="2"/>
      <c r="O79" s="2"/>
      <c r="P79" s="2"/>
      <c r="Q79" s="33">
        <f>IF(ISNUMBER(K79),IF(H79&gt;0,IF(I79&gt;0,J79,0),0),0)</f>
        <v>0</v>
      </c>
      <c r="R79" s="9">
        <f>IF(ISNUMBER(K79)=FALSE,J79,0)</f>
        <v>0</v>
      </c>
    </row>
    <row r="80" ht="12.75">
      <c r="A80" s="10"/>
      <c r="B80" s="49" t="s">
        <v>48</v>
      </c>
      <c r="C80" s="1"/>
      <c r="D80" s="1"/>
      <c r="E80" s="50" t="s">
        <v>541</v>
      </c>
      <c r="F80" s="1"/>
      <c r="G80" s="1"/>
      <c r="H80" s="40"/>
      <c r="I80" s="1"/>
      <c r="J80" s="40"/>
      <c r="K80" s="1"/>
      <c r="L80" s="1"/>
      <c r="M80" s="13"/>
      <c r="N80" s="2"/>
      <c r="O80" s="2"/>
      <c r="P80" s="2"/>
      <c r="Q80" s="2"/>
    </row>
    <row r="81" ht="12.75">
      <c r="A81" s="10"/>
      <c r="B81" s="49" t="s">
        <v>50</v>
      </c>
      <c r="C81" s="1"/>
      <c r="D81" s="1"/>
      <c r="E81" s="50" t="s">
        <v>542</v>
      </c>
      <c r="F81" s="1"/>
      <c r="G81" s="1"/>
      <c r="H81" s="40"/>
      <c r="I81" s="1"/>
      <c r="J81" s="40"/>
      <c r="K81" s="1"/>
      <c r="L81" s="1"/>
      <c r="M81" s="13"/>
      <c r="N81" s="2"/>
      <c r="O81" s="2"/>
      <c r="P81" s="2"/>
      <c r="Q81" s="2"/>
    </row>
    <row r="82" ht="12.75">
      <c r="A82" s="10"/>
      <c r="B82" s="49" t="s">
        <v>52</v>
      </c>
      <c r="C82" s="1"/>
      <c r="D82" s="1"/>
      <c r="E82" s="50" t="s">
        <v>543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 thickBot="1" ht="12.75">
      <c r="A83" s="10"/>
      <c r="B83" s="51" t="s">
        <v>54</v>
      </c>
      <c r="C83" s="52"/>
      <c r="D83" s="52"/>
      <c r="E83" s="53" t="s">
        <v>55</v>
      </c>
      <c r="F83" s="52"/>
      <c r="G83" s="52"/>
      <c r="H83" s="54"/>
      <c r="I83" s="52"/>
      <c r="J83" s="54"/>
      <c r="K83" s="52"/>
      <c r="L83" s="52"/>
      <c r="M83" s="13"/>
      <c r="N83" s="2"/>
      <c r="O83" s="2"/>
      <c r="P83" s="2"/>
      <c r="Q83" s="2"/>
    </row>
    <row r="84" thickTop="1" thickBot="1" ht="25" customHeight="1">
      <c r="A84" s="10"/>
      <c r="B84" s="1"/>
      <c r="C84" s="60">
        <v>4</v>
      </c>
      <c r="D84" s="1"/>
      <c r="E84" s="60" t="s">
        <v>96</v>
      </c>
      <c r="F84" s="1"/>
      <c r="G84" s="61" t="s">
        <v>81</v>
      </c>
      <c r="H84" s="62">
        <f>J74+J79</f>
        <v>0</v>
      </c>
      <c r="I84" s="61" t="s">
        <v>82</v>
      </c>
      <c r="J84" s="63">
        <f>(L84-H84)</f>
        <v>0</v>
      </c>
      <c r="K84" s="61" t="s">
        <v>83</v>
      </c>
      <c r="L84" s="64">
        <f>ROUND((J74+J79)*1.21,2)</f>
        <v>0</v>
      </c>
      <c r="M84" s="13"/>
      <c r="N84" s="2"/>
      <c r="O84" s="2"/>
      <c r="P84" s="2"/>
      <c r="Q84" s="33">
        <f>0+Q74+Q79</f>
        <v>0</v>
      </c>
      <c r="R84" s="9">
        <f>0+R74+R79</f>
        <v>0</v>
      </c>
      <c r="S84" s="65">
        <f>Q84*(1+J84)+R84</f>
        <v>0</v>
      </c>
    </row>
    <row r="85" thickTop="1" thickBot="1" ht="25" customHeight="1">
      <c r="A85" s="10"/>
      <c r="B85" s="66"/>
      <c r="C85" s="66"/>
      <c r="D85" s="66"/>
      <c r="E85" s="66"/>
      <c r="F85" s="66"/>
      <c r="G85" s="67" t="s">
        <v>84</v>
      </c>
      <c r="H85" s="68">
        <f>0+J74+J79</f>
        <v>0</v>
      </c>
      <c r="I85" s="67" t="s">
        <v>85</v>
      </c>
      <c r="J85" s="69">
        <f>0+J84</f>
        <v>0</v>
      </c>
      <c r="K85" s="67" t="s">
        <v>86</v>
      </c>
      <c r="L85" s="70">
        <f>0+L84</f>
        <v>0</v>
      </c>
      <c r="M85" s="13"/>
      <c r="N85" s="2"/>
      <c r="O85" s="2"/>
      <c r="P85" s="2"/>
      <c r="Q85" s="2"/>
    </row>
    <row r="86" ht="12.75">
      <c r="A86" s="14"/>
      <c r="B86" s="4"/>
      <c r="C86" s="4"/>
      <c r="D86" s="4"/>
      <c r="E86" s="4"/>
      <c r="F86" s="4"/>
      <c r="G86" s="4"/>
      <c r="H86" s="71"/>
      <c r="I86" s="4"/>
      <c r="J86" s="71"/>
      <c r="K86" s="4"/>
      <c r="L86" s="4"/>
      <c r="M86" s="15"/>
      <c r="N86" s="2"/>
      <c r="O86" s="2"/>
      <c r="P86" s="2"/>
      <c r="Q86" s="2"/>
    </row>
    <row r="87" ht="12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2"/>
      <c r="O87" s="2"/>
      <c r="P87" s="2"/>
      <c r="Q87" s="2"/>
    </row>
  </sheetData>
  <mergeCells count="59">
    <mergeCell ref="B34:D34"/>
    <mergeCell ref="B35:D35"/>
    <mergeCell ref="B36:D36"/>
    <mergeCell ref="B37:D37"/>
    <mergeCell ref="B39:D39"/>
    <mergeCell ref="B40:D40"/>
    <mergeCell ref="B41:D41"/>
    <mergeCell ref="B42:D42"/>
    <mergeCell ref="B44:D44"/>
    <mergeCell ref="B45:D45"/>
    <mergeCell ref="B46:D46"/>
    <mergeCell ref="B47:D47"/>
    <mergeCell ref="B50:L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5:D75"/>
    <mergeCell ref="B76:D76"/>
    <mergeCell ref="B77:D77"/>
    <mergeCell ref="B78:D78"/>
    <mergeCell ref="B80:D80"/>
    <mergeCell ref="B81:D81"/>
    <mergeCell ref="B82:D82"/>
    <mergeCell ref="B83:D83"/>
    <mergeCell ref="B73:L7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4:C25"/>
    <mergeCell ref="B27:L27"/>
    <mergeCell ref="B29:D29"/>
    <mergeCell ref="B30:D30"/>
    <mergeCell ref="B31:D31"/>
    <mergeCell ref="B32:D32"/>
    <mergeCell ref="B22:D22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Kadlec Rostislav</cp:lastModifiedBy>
  <dcterms:modified xsi:type="dcterms:W3CDTF">2025-10-14T11:04:34Z</dcterms:modified>
</cp:coreProperties>
</file>